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name\Documents\Financial Outsource Function\09. Templates\"/>
    </mc:Choice>
  </mc:AlternateContent>
  <xr:revisionPtr revIDLastSave="0" documentId="13_ncr:1_{4D01524A-BA07-4E03-8F78-C05656BF2800}" xr6:coauthVersionLast="47" xr6:coauthVersionMax="47" xr10:uidLastSave="{00000000-0000-0000-0000-000000000000}"/>
  <bookViews>
    <workbookView xWindow="-110" yWindow="-110" windowWidth="19420" windowHeight="10420" tabRatio="685" xr2:uid="{00000000-000D-0000-FFFF-FFFF00000000}"/>
  </bookViews>
  <sheets>
    <sheet name="Cover" sheetId="27" r:id="rId1"/>
    <sheet name="P&amp;L Summary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0</definedName>
    <definedName name="AccessDatabase" hidden="1">"C:\Tools\NewHeadCount.mdb"</definedName>
    <definedName name="asd" localSheetId="0">'[1]P&amp;L'!#REF!</definedName>
    <definedName name="asd">#REF!</definedName>
    <definedName name="asdf">'[2]P&amp;L'!#REF!</definedName>
    <definedName name="budgettimeline">#REF!</definedName>
    <definedName name="CapTable">'[1]P&amp;L'!#REF!</definedName>
    <definedName name="CIQWBGuid" hidden="1">"2cd8126d-26c3-430c-b7fa-a069e3a1fc62"</definedName>
    <definedName name="Circ">'P&amp;L Summary'!#REF!</definedName>
    <definedName name="Company_Name">'[3]Monthly Assumptions'!$A$11</definedName>
    <definedName name="DATA_01" hidden="1">#REF!</definedName>
    <definedName name="Date">'[4]IS by Dept no var.'!$A$5</definedName>
    <definedName name="Dec_14">'[2]P&amp;L'!#REF!</definedName>
    <definedName name="dept">[5]Inputs!$G$10:$G$18</definedName>
    <definedName name="desktop_computer_costs">'[6]Mthly Assumes'!$A$83:$IV$83</definedName>
    <definedName name="Forecast" localSheetId="1">#REF!</definedName>
    <definedName name="Forecast">#REF!</definedName>
    <definedName name="Income_Statement">'[4]IS by Dept no var.'!$A$4</definedName>
    <definedName name="input_assetgroup">[5]Inputs!$B$138:$B$140</definedName>
    <definedName name="IntroPrintArea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_2015">'[2]P&amp;L'!#REF!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ODEL">'[4]Mthly Assumes'!$G$5</definedName>
    <definedName name="Month_1">'[3]Monthly Assumptions'!$M$10</definedName>
    <definedName name="Month_10">'[3]Monthly Assumptions'!$V$10</definedName>
    <definedName name="Month_11">'[3]Monthly Assumptions'!$W$10</definedName>
    <definedName name="Month_12">'[3]Monthly Assumptions'!$X$10</definedName>
    <definedName name="Month_13">'[3]Monthly Assumptions'!$Z$10</definedName>
    <definedName name="Month_14">'[3]Monthly Assumptions'!$AA$10</definedName>
    <definedName name="Month_15">'[3]Monthly Assumptions'!$AB$10</definedName>
    <definedName name="Month_16">'[3]Monthly Assumptions'!$AC$10</definedName>
    <definedName name="Month_17">'[3]Monthly Assumptions'!$AD$10</definedName>
    <definedName name="Month_18">'[3]Monthly Assumptions'!$AE$10</definedName>
    <definedName name="Month_19">'[3]Monthly Assumptions'!$AF$10</definedName>
    <definedName name="Month_2">'[3]Monthly Assumptions'!$N$10</definedName>
    <definedName name="Month_20">'[3]Monthly Assumptions'!$AG$10</definedName>
    <definedName name="Month_21">'[3]Monthly Assumptions'!$AH$10</definedName>
    <definedName name="Month_22">'[3]Monthly Assumptions'!$AI$10</definedName>
    <definedName name="Month_23">'[3]Monthly Assumptions'!$AJ$10</definedName>
    <definedName name="Month_24">'[3]Monthly Assumptions'!$AK$10</definedName>
    <definedName name="Month_25">'[3]Monthly Assumptions'!$AM$10</definedName>
    <definedName name="Month_26">'[3]Monthly Assumptions'!$AN$10</definedName>
    <definedName name="Month_27">'[3]Monthly Assumptions'!$AO$10</definedName>
    <definedName name="Month_28">'[3]Monthly Assumptions'!$AP$10</definedName>
    <definedName name="Month_29">'[3]Monthly Assumptions'!$AQ$10</definedName>
    <definedName name="Month_3">'[3]Monthly Assumptions'!$O$10</definedName>
    <definedName name="Month_30">'[3]Monthly Assumptions'!$AR$10</definedName>
    <definedName name="Month_31">'[3]Monthly Assumptions'!$AS$10</definedName>
    <definedName name="Month_32">'[3]Monthly Assumptions'!$AT$10</definedName>
    <definedName name="Month_33">'[3]Monthly Assumptions'!$AU$10</definedName>
    <definedName name="Month_34">'[3]Monthly Assumptions'!$AV$10</definedName>
    <definedName name="Month_35">'[3]Monthly Assumptions'!$AW$10</definedName>
    <definedName name="Month_36">'[3]Monthly Assumptions'!$AX$10</definedName>
    <definedName name="Month_37">'[3]Monthly Assumptions'!#REF!</definedName>
    <definedName name="Month_38">'[3]Monthly Assumptions'!#REF!</definedName>
    <definedName name="Month_39">'[3]Monthly Assumptions'!#REF!</definedName>
    <definedName name="Month_4">'[3]Monthly Assumptions'!$P$10</definedName>
    <definedName name="Month_40">'[3]Monthly Assumptions'!#REF!</definedName>
    <definedName name="Month_41">'[3]Monthly Assumptions'!#REF!</definedName>
    <definedName name="Month_42">'[3]Monthly Assumptions'!#REF!</definedName>
    <definedName name="Month_43">'[3]Monthly Assumptions'!#REF!</definedName>
    <definedName name="Month_44">'[3]Monthly Assumptions'!#REF!</definedName>
    <definedName name="Month_45">'[3]Monthly Assumptions'!#REF!</definedName>
    <definedName name="Month_46">'[3]Monthly Assumptions'!#REF!</definedName>
    <definedName name="Month_47">'[3]Monthly Assumptions'!#REF!</definedName>
    <definedName name="Month_48">'[3]Monthly Assumptions'!#REF!</definedName>
    <definedName name="Month_49">'[3]Monthly Assumptions'!#REF!</definedName>
    <definedName name="Month_5">'[3]Monthly Assumptions'!$Q$10</definedName>
    <definedName name="Month_50">'[3]Monthly Assumptions'!#REF!</definedName>
    <definedName name="Month_51">'[3]Monthly Assumptions'!#REF!</definedName>
    <definedName name="Month_52">'[3]Monthly Assumptions'!#REF!</definedName>
    <definedName name="Month_53">'[3]Monthly Assumptions'!#REF!</definedName>
    <definedName name="Month_54">'[3]Monthly Assumptions'!#REF!</definedName>
    <definedName name="Month_55">'[3]Monthly Assumptions'!#REF!</definedName>
    <definedName name="Month_56">'[3]Monthly Assumptions'!#REF!</definedName>
    <definedName name="Month_57">'[3]Monthly Assumptions'!#REF!</definedName>
    <definedName name="Month_58">'[3]Monthly Assumptions'!#REF!</definedName>
    <definedName name="Month_59">'[3]Monthly Assumptions'!#REF!</definedName>
    <definedName name="Month_6">'[3]Monthly Assumptions'!$R$10</definedName>
    <definedName name="Month_60">'[3]Monthly Assumptions'!#REF!</definedName>
    <definedName name="Month_7">'[3]Monthly Assumptions'!$S$10</definedName>
    <definedName name="Month_8">'[3]Monthly Assumptions'!$T$10</definedName>
    <definedName name="Month_9">'[3]Monthly Assumptions'!$U$10</definedName>
    <definedName name="office_desk_setup_per_hire">'[6]Mthly Assumes'!$A$84:$IV$84</definedName>
    <definedName name="plantimeline">[5]Inputs!$F$212:$BG$212</definedName>
    <definedName name="_xlnm.Print_Area" localSheetId="0">Cover!$B$2:$B$28</definedName>
    <definedName name="_xlnm.Print_Titles" localSheetId="1">'P&amp;L Summary'!$2:$3</definedName>
    <definedName name="reportperiod">#REF!</definedName>
    <definedName name="shareholderinfo">'[7]Shareholder Info'!$A$2:$A$40</definedName>
    <definedName name="software_per_hire">'[6]Mthly Assumes'!$A$85:$IV$85</definedName>
    <definedName name="Step_1" localSheetId="1">#REF!</definedName>
    <definedName name="Step_1">#REF!</definedName>
    <definedName name="Step_2" localSheetId="1">#REF!</definedName>
    <definedName name="Step_2">#REF!</definedName>
    <definedName name="Step_3" localSheetId="1">#REF!</definedName>
    <definedName name="Step_3">#REF!</definedName>
    <definedName name="Step_4" localSheetId="1">#REF!</definedName>
    <definedName name="Step_4">#REF!</definedName>
    <definedName name="Step_5" localSheetId="1">#REF!</definedName>
    <definedName name="Step_5">#REF!</definedName>
    <definedName name="Step_6" localSheetId="1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  <definedName name="wrn.Inputs." hidden="1">{#N/A,#N/A,FALSE,"Inputs";#N/A,#N/A,FALSE,"Mkt";#N/A,#N/A,FALSE,"Rev";#N/A,#N/A,FALSE,"Costs"}</definedName>
    <definedName name="Year_1">'[3]Monthly Assumptions'!$B$26</definedName>
    <definedName name="Year_2">'[3]Monthly Assumptions'!$B$27</definedName>
    <definedName name="Year_3">'[3]Monthly Assumptions'!$B$28</definedName>
    <definedName name="Year_4">'[3]Monthly Assumptions'!$B$29</definedName>
    <definedName name="Year_5">'[3]Monthly Assumptions'!$B$30</definedName>
    <definedName name="Year_6">'[3]Monthly Assumptions'!$B$31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26" l="1"/>
  <c r="L66" i="26"/>
  <c r="K66" i="26"/>
  <c r="J66" i="26"/>
  <c r="I66" i="26"/>
  <c r="H66" i="26"/>
  <c r="G66" i="26"/>
  <c r="F66" i="26"/>
  <c r="E66" i="26"/>
  <c r="D66" i="26"/>
  <c r="H59" i="26" l="1"/>
  <c r="G59" i="26"/>
  <c r="F59" i="26"/>
  <c r="E59" i="26"/>
  <c r="D59" i="26"/>
  <c r="H58" i="26"/>
  <c r="G58" i="26"/>
  <c r="F58" i="26"/>
  <c r="E58" i="26"/>
  <c r="D58" i="26"/>
  <c r="H57" i="26"/>
  <c r="G57" i="26"/>
  <c r="F57" i="26"/>
  <c r="E57" i="26"/>
  <c r="D57" i="26"/>
  <c r="D56" i="26"/>
  <c r="I3" i="26"/>
  <c r="H3" i="26" s="1"/>
  <c r="G3" i="26" s="1"/>
  <c r="F3" i="26" s="1"/>
  <c r="E3" i="26" s="1"/>
  <c r="D3" i="26" s="1"/>
  <c r="J3" i="26" l="1"/>
  <c r="K3" i="26" s="1"/>
  <c r="L3" i="26" s="1"/>
  <c r="M3" i="26" s="1"/>
  <c r="H56" i="26"/>
  <c r="G56" i="26"/>
  <c r="F56" i="26"/>
  <c r="E56" i="26"/>
  <c r="E18" i="26"/>
  <c r="F18" i="26"/>
  <c r="G18" i="26"/>
  <c r="H18" i="26"/>
  <c r="E19" i="26"/>
  <c r="F19" i="26"/>
  <c r="G19" i="26"/>
  <c r="H19" i="26"/>
  <c r="D19" i="26"/>
  <c r="D18" i="26"/>
  <c r="E11" i="26"/>
  <c r="F11" i="26"/>
  <c r="G11" i="26"/>
  <c r="H11" i="26"/>
  <c r="E12" i="26"/>
  <c r="F12" i="26"/>
  <c r="G12" i="26"/>
  <c r="H12" i="26"/>
  <c r="E13" i="26"/>
  <c r="F13" i="26"/>
  <c r="G13" i="26"/>
  <c r="H13" i="26"/>
  <c r="E14" i="26"/>
  <c r="F14" i="26"/>
  <c r="G14" i="26"/>
  <c r="H14" i="26"/>
  <c r="E15" i="26"/>
  <c r="F15" i="26"/>
  <c r="G15" i="26"/>
  <c r="H15" i="26"/>
  <c r="E16" i="26"/>
  <c r="F16" i="26"/>
  <c r="G16" i="26"/>
  <c r="H16" i="26"/>
  <c r="D16" i="26"/>
  <c r="D15" i="26"/>
  <c r="D14" i="26"/>
  <c r="D13" i="26"/>
  <c r="D12" i="26"/>
  <c r="D11" i="26"/>
  <c r="I25" i="26"/>
  <c r="H7" i="26"/>
  <c r="G7" i="26"/>
  <c r="F7" i="26"/>
  <c r="E7" i="26"/>
  <c r="J25" i="26" l="1"/>
  <c r="J44" i="26" s="1"/>
  <c r="I27" i="26"/>
  <c r="I26" i="26" s="1"/>
  <c r="I44" i="26"/>
  <c r="I43" i="26"/>
  <c r="I58" i="26" s="1"/>
  <c r="I34" i="26"/>
  <c r="I57" i="26" s="1"/>
  <c r="I32" i="26"/>
  <c r="I33" i="26"/>
  <c r="I56" i="26" s="1"/>
  <c r="I30" i="26"/>
  <c r="I31" i="26"/>
  <c r="I35" i="26"/>
  <c r="J32" i="26" l="1"/>
  <c r="K25" i="26"/>
  <c r="J27" i="26"/>
  <c r="J26" i="26" s="1"/>
  <c r="J33" i="26"/>
  <c r="J56" i="26" s="1"/>
  <c r="J30" i="26"/>
  <c r="J34" i="26"/>
  <c r="J57" i="26" s="1"/>
  <c r="J31" i="26"/>
  <c r="J35" i="26"/>
  <c r="J43" i="26"/>
  <c r="J58" i="26" s="1"/>
  <c r="I37" i="26"/>
  <c r="H37" i="26"/>
  <c r="G37" i="26"/>
  <c r="F37" i="26"/>
  <c r="E37" i="26"/>
  <c r="D37" i="26"/>
  <c r="J37" i="26" l="1"/>
  <c r="L25" i="26"/>
  <c r="K27" i="26"/>
  <c r="K26" i="26"/>
  <c r="K31" i="26"/>
  <c r="K35" i="26"/>
  <c r="K32" i="26"/>
  <c r="K44" i="26"/>
  <c r="K34" i="26"/>
  <c r="K57" i="26" s="1"/>
  <c r="K43" i="26"/>
  <c r="K58" i="26" s="1"/>
  <c r="K33" i="26"/>
  <c r="K56" i="26" s="1"/>
  <c r="K30" i="26"/>
  <c r="E27" i="26"/>
  <c r="E8" i="26" s="1"/>
  <c r="F27" i="26"/>
  <c r="F8" i="26" s="1"/>
  <c r="G27" i="26"/>
  <c r="G8" i="26" s="1"/>
  <c r="H27" i="26"/>
  <c r="H8" i="26" s="1"/>
  <c r="D27" i="26"/>
  <c r="E38" i="26"/>
  <c r="F38" i="26"/>
  <c r="G38" i="26"/>
  <c r="D38" i="26"/>
  <c r="D8" i="26" l="1"/>
  <c r="D40" i="26"/>
  <c r="M25" i="26"/>
  <c r="L27" i="26"/>
  <c r="L26" i="26" s="1"/>
  <c r="L43" i="26"/>
  <c r="L58" i="26" s="1"/>
  <c r="L32" i="26"/>
  <c r="L31" i="26"/>
  <c r="L30" i="26"/>
  <c r="L44" i="26"/>
  <c r="L33" i="26"/>
  <c r="L56" i="26" s="1"/>
  <c r="L35" i="26"/>
  <c r="L34" i="26"/>
  <c r="L57" i="26" s="1"/>
  <c r="K37" i="26"/>
  <c r="H40" i="26"/>
  <c r="H38" i="26"/>
  <c r="E40" i="26"/>
  <c r="G40" i="26"/>
  <c r="F40" i="26"/>
  <c r="M27" i="26" l="1"/>
  <c r="M26" i="26" s="1"/>
  <c r="M33" i="26"/>
  <c r="M56" i="26" s="1"/>
  <c r="M44" i="26"/>
  <c r="M32" i="26"/>
  <c r="M43" i="26"/>
  <c r="M58" i="26" s="1"/>
  <c r="M35" i="26"/>
  <c r="M31" i="26"/>
  <c r="M34" i="26"/>
  <c r="M57" i="26" s="1"/>
  <c r="M30" i="26"/>
  <c r="L37" i="26"/>
  <c r="E46" i="26"/>
  <c r="F46" i="26"/>
  <c r="D46" i="26"/>
  <c r="H46" i="26"/>
  <c r="G46" i="26"/>
  <c r="E41" i="26"/>
  <c r="G41" i="26"/>
  <c r="D41" i="26"/>
  <c r="H41" i="26"/>
  <c r="F41" i="26"/>
  <c r="E21" i="26" l="1"/>
  <c r="E47" i="26"/>
  <c r="F21" i="26"/>
  <c r="F47" i="26"/>
  <c r="H21" i="26"/>
  <c r="H47" i="26"/>
  <c r="M37" i="26"/>
  <c r="G21" i="26"/>
  <c r="G47" i="26"/>
  <c r="D21" i="26"/>
  <c r="D47" i="26"/>
  <c r="D51" i="26"/>
  <c r="G51" i="26"/>
  <c r="E51" i="26"/>
  <c r="H51" i="26"/>
  <c r="F51" i="26"/>
  <c r="E55" i="26" l="1"/>
  <c r="E60" i="26" s="1"/>
  <c r="E65" i="26" s="1"/>
  <c r="G55" i="26"/>
  <c r="G60" i="26" s="1"/>
  <c r="G65" i="26" s="1"/>
  <c r="D55" i="26"/>
  <c r="D60" i="26" s="1"/>
  <c r="D65" i="26" s="1"/>
  <c r="H55" i="26"/>
  <c r="H60" i="26" s="1"/>
  <c r="H65" i="26" s="1"/>
  <c r="G52" i="26"/>
  <c r="F52" i="26"/>
  <c r="F55" i="26"/>
  <c r="F60" i="26" s="1"/>
  <c r="F65" i="26" s="1"/>
  <c r="D52" i="26"/>
  <c r="E52" i="26"/>
  <c r="H52" i="26"/>
  <c r="I38" i="26"/>
  <c r="J38" i="26" l="1"/>
  <c r="K38" i="26" l="1"/>
  <c r="L38" i="26" l="1"/>
  <c r="M38" i="26" l="1"/>
  <c r="I40" i="26"/>
  <c r="I46" i="26" s="1"/>
  <c r="I41" i="26" l="1"/>
  <c r="I49" i="26"/>
  <c r="I47" i="26"/>
  <c r="J40" i="26"/>
  <c r="K40" i="26"/>
  <c r="L40" i="26"/>
  <c r="M40" i="26"/>
  <c r="M41" i="26" s="1"/>
  <c r="J41" i="26"/>
  <c r="I51" i="26" l="1"/>
  <c r="I59" i="26"/>
  <c r="L46" i="26"/>
  <c r="L49" i="26" s="1"/>
  <c r="K41" i="26"/>
  <c r="J46" i="26"/>
  <c r="J49" i="26" s="1"/>
  <c r="L41" i="26"/>
  <c r="M46" i="26"/>
  <c r="M47" i="26" s="1"/>
  <c r="K46" i="26"/>
  <c r="L47" i="26"/>
  <c r="J51" i="26" l="1"/>
  <c r="J59" i="26"/>
  <c r="L51" i="26"/>
  <c r="L59" i="26"/>
  <c r="I52" i="26"/>
  <c r="I55" i="26"/>
  <c r="I60" i="26" s="1"/>
  <c r="I65" i="26" s="1"/>
  <c r="M49" i="26"/>
  <c r="J47" i="26"/>
  <c r="K49" i="26"/>
  <c r="K59" i="26" s="1"/>
  <c r="K47" i="26"/>
  <c r="K51" i="26"/>
  <c r="M51" i="26" l="1"/>
  <c r="M59" i="26"/>
  <c r="K52" i="26"/>
  <c r="K55" i="26"/>
  <c r="K60" i="26" s="1"/>
  <c r="K65" i="26" s="1"/>
  <c r="L52" i="26"/>
  <c r="L55" i="26"/>
  <c r="L60" i="26" s="1"/>
  <c r="L65" i="26" s="1"/>
  <c r="J52" i="26"/>
  <c r="J55" i="26"/>
  <c r="J60" i="26" s="1"/>
  <c r="J65" i="26" s="1"/>
  <c r="M52" i="26" l="1"/>
  <c r="M55" i="26"/>
  <c r="M60" i="26" s="1"/>
  <c r="M65" i="26" s="1"/>
</calcChain>
</file>

<file path=xl/sharedStrings.xml><?xml version="1.0" encoding="utf-8"?>
<sst xmlns="http://schemas.openxmlformats.org/spreadsheetml/2006/main" count="69" uniqueCount="58">
  <si>
    <t>Income Statement</t>
  </si>
  <si>
    <t>Gross Profit</t>
  </si>
  <si>
    <t>Taxes</t>
  </si>
  <si>
    <t>Cost of Goods Sold (COGS)</t>
  </si>
  <si>
    <t>Revenue</t>
  </si>
  <si>
    <t>n/a</t>
  </si>
  <si>
    <t>($ in thousands)</t>
  </si>
  <si>
    <t xml:space="preserve">Historical Financials </t>
  </si>
  <si>
    <t>Projected Financials</t>
  </si>
  <si>
    <t>% of Sales</t>
  </si>
  <si>
    <t>Font Color Legend</t>
  </si>
  <si>
    <t>[Insert company name] P&amp;L Summary</t>
  </si>
  <si>
    <t xml:space="preserve">Selling &amp; Marketing </t>
  </si>
  <si>
    <t>Please direct any modeling related inquiries to hello@financialoutsourcefunction.com</t>
  </si>
  <si>
    <r>
      <rPr>
        <b/>
        <sz val="8"/>
        <rFont val="Arial"/>
        <family val="2"/>
      </rPr>
      <t>Black</t>
    </r>
    <r>
      <rPr>
        <sz val="8"/>
        <color theme="1"/>
        <rFont val="Arial"/>
        <family val="2"/>
      </rPr>
      <t xml:space="preserve"> indicates a calculation or cell reference</t>
    </r>
  </si>
  <si>
    <r>
      <rPr>
        <b/>
        <sz val="8"/>
        <color rgb="FF0611E8"/>
        <rFont val="Arial"/>
        <family val="2"/>
      </rPr>
      <t>Blue</t>
    </r>
    <r>
      <rPr>
        <sz val="8"/>
        <color rgb="FF00B050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indicates a hardcoded figure </t>
    </r>
  </si>
  <si>
    <t>Instructions</t>
  </si>
  <si>
    <t>This spreadsheet is provided for information purposes. The information is believed to be reliable, but Financial Outsource Function does not warrant its completeness or accuracy.</t>
  </si>
  <si>
    <t>Total Operating Expenses</t>
  </si>
  <si>
    <t>Net Income</t>
  </si>
  <si>
    <t>Net Margin (%)</t>
  </si>
  <si>
    <t>Operating Expenses (OpEx)</t>
  </si>
  <si>
    <t>EBIT (Operating Income)</t>
  </si>
  <si>
    <t>EBIT Margin (%)</t>
  </si>
  <si>
    <t>Depreciation</t>
  </si>
  <si>
    <t>Amortization of Intangibles</t>
  </si>
  <si>
    <t>Other Operating Expenses</t>
  </si>
  <si>
    <t>Rent Expense</t>
  </si>
  <si>
    <t>Pre-Tax Income</t>
  </si>
  <si>
    <t>General &amp; Administrative (G&amp;A)</t>
  </si>
  <si>
    <t>Revenue Growth (% Growth)</t>
  </si>
  <si>
    <t>Operating Expenses (% of Revenue)</t>
  </si>
  <si>
    <t>Tax Rate</t>
  </si>
  <si>
    <t>1) Input the current date in cell B3 on the Cover tab - this adjusts the 5-year historical and projected period within the P&amp;L Summary tab</t>
  </si>
  <si>
    <t>Adjusted EBITDA Calculation</t>
  </si>
  <si>
    <t>Adjusted EBITDA</t>
  </si>
  <si>
    <t>(+) Depreciation</t>
  </si>
  <si>
    <t>(+) Amortization of Intangibles</t>
  </si>
  <si>
    <t>Interest Expense / (Income)</t>
  </si>
  <si>
    <t>Other Expenses / (Income)</t>
  </si>
  <si>
    <t>Income Statement Drivers</t>
  </si>
  <si>
    <t>Gross Margin (% of Revenue)</t>
  </si>
  <si>
    <t>(+) Interest Expense / (Income)</t>
  </si>
  <si>
    <t>(+) Taxes</t>
  </si>
  <si>
    <t>EBITDA</t>
  </si>
  <si>
    <t>(+) [Add-Back 1]</t>
  </si>
  <si>
    <t>(+) [Add-Back 2]</t>
  </si>
  <si>
    <t>(+) [Add-Back 3]</t>
  </si>
  <si>
    <t>(+) [Add-Back 4]</t>
  </si>
  <si>
    <t>6/1/24</t>
  </si>
  <si>
    <t>2) On the P&amp;L Summary tab, input historical financial data in the blue font cells within the historical period (cells D25:H52)</t>
  </si>
  <si>
    <t>Adjusted EBITDA Margin (%)</t>
  </si>
  <si>
    <t xml:space="preserve"> - Key metrics and margins in black font will automatically calculate</t>
  </si>
  <si>
    <t xml:space="preserve">3) On the P&amp;L Summary tab, input assumptions in the blue font cells within the projected period (cells I7:M21) - these drive the financial projections </t>
  </si>
  <si>
    <t xml:space="preserve"> - These assumptions are based on expected financials or trends, you can use the historical data as a reference and adjust the assumptions accordingly</t>
  </si>
  <si>
    <t xml:space="preserve"> - There are several additional approaches companies use when forecasting financials, we outline these approaches in the FOF Resource Library</t>
  </si>
  <si>
    <t xml:space="preserve">4) If adjusted EBITDA is a relevant metric, include any add-backs in rows 61-64 (add / delete rows as needed) </t>
  </si>
  <si>
    <t xml:space="preserve"> - Add-backs typically include one-time / one-off expenses such as stock-based compensation, severance costs, one-time relocation / project / strategy transition / restructuring costs, impairments,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</si>
</sst>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164" formatCode="_-* #,##0.00_-;\-* #,##0.00_-;_-* &quot;-&quot;??_-;_-@_-"/>
    <numFmt numFmtId="165" formatCode="_-* #,##0_-;\(#,##0\)_-;_-* &quot;-&quot;_-;_-@_-"/>
    <numFmt numFmtId="166" formatCode="0.0%"/>
    <numFmt numFmtId="167" formatCode="_(* #,##0_);_(* \(#,##0\);_(* &quot;-&quot;??_);_(@_)"/>
    <numFmt numFmtId="168" formatCode="0.0%;\ \(0.0%\)"/>
    <numFmt numFmtId="169" formatCode="_(* #,##0_);_(* \(#,##0\);_(* &quot;n/a&quot;??_)"/>
    <numFmt numFmtId="170" formatCode="General&quot;A&quot;"/>
    <numFmt numFmtId="171" formatCode="General&quot;E&quot;"/>
    <numFmt numFmtId="172" formatCode="General&quot;P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i/>
      <sz val="12"/>
      <color theme="1"/>
      <name val="Arial"/>
      <family val="2"/>
    </font>
    <font>
      <i/>
      <sz val="10"/>
      <color theme="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1"/>
      <color rgb="FF0000FF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B050"/>
      <name val="Arial"/>
      <family val="2"/>
    </font>
    <font>
      <b/>
      <sz val="8"/>
      <color rgb="FF0611E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rgb="FF0000FF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FF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4245D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4" fillId="0" borderId="0"/>
  </cellStyleXfs>
  <cellXfs count="117">
    <xf numFmtId="0" fontId="0" fillId="0" borderId="0" xfId="0"/>
    <xf numFmtId="165" fontId="3" fillId="0" borderId="0" xfId="1" applyNumberFormat="1" applyFont="1" applyFill="1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165" fontId="8" fillId="0" borderId="0" xfId="1" applyNumberFormat="1" applyFont="1"/>
    <xf numFmtId="37" fontId="7" fillId="2" borderId="0" xfId="0" applyNumberFormat="1" applyFont="1" applyFill="1" applyAlignment="1">
      <alignment vertical="center"/>
    </xf>
    <xf numFmtId="37" fontId="5" fillId="2" borderId="0" xfId="0" applyNumberFormat="1" applyFont="1" applyFill="1" applyAlignment="1">
      <alignment vertical="center"/>
    </xf>
    <xf numFmtId="165" fontId="3" fillId="0" borderId="0" xfId="1" applyNumberFormat="1" applyFont="1" applyFill="1" applyBorder="1" applyAlignment="1">
      <alignment horizontal="right"/>
    </xf>
    <xf numFmtId="37" fontId="5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165" fontId="10" fillId="0" borderId="0" xfId="1" applyNumberFormat="1" applyFont="1" applyFill="1"/>
    <xf numFmtId="165" fontId="10" fillId="0" borderId="0" xfId="1" applyNumberFormat="1" applyFont="1" applyFill="1" applyBorder="1"/>
    <xf numFmtId="165" fontId="10" fillId="0" borderId="1" xfId="1" applyNumberFormat="1" applyFont="1" applyBorder="1" applyAlignment="1">
      <alignment vertical="center"/>
    </xf>
    <xf numFmtId="168" fontId="11" fillId="0" borderId="1" xfId="2" applyNumberFormat="1" applyFont="1" applyBorder="1" applyAlignment="1">
      <alignment horizontal="right" vertical="center"/>
    </xf>
    <xf numFmtId="168" fontId="11" fillId="0" borderId="7" xfId="2" applyNumberFormat="1" applyFont="1" applyBorder="1" applyAlignment="1">
      <alignment horizontal="right" vertical="center"/>
    </xf>
    <xf numFmtId="165" fontId="13" fillId="0" borderId="0" xfId="1" applyNumberFormat="1" applyFont="1" applyFill="1"/>
    <xf numFmtId="165" fontId="13" fillId="0" borderId="0" xfId="1" applyNumberFormat="1" applyFont="1" applyFill="1" applyBorder="1"/>
    <xf numFmtId="165" fontId="10" fillId="0" borderId="0" xfId="1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/>
    </xf>
    <xf numFmtId="168" fontId="12" fillId="0" borderId="0" xfId="2" applyNumberFormat="1" applyFont="1" applyBorder="1" applyAlignment="1">
      <alignment horizontal="right"/>
    </xf>
    <xf numFmtId="165" fontId="4" fillId="3" borderId="0" xfId="1" applyNumberFormat="1" applyFont="1" applyFill="1"/>
    <xf numFmtId="165" fontId="3" fillId="3" borderId="0" xfId="1" applyNumberFormat="1" applyFont="1" applyFill="1"/>
    <xf numFmtId="165" fontId="5" fillId="3" borderId="3" xfId="1" applyNumberFormat="1" applyFont="1" applyFill="1" applyBorder="1" applyAlignment="1">
      <alignment horizontal="centerContinuous"/>
    </xf>
    <xf numFmtId="165" fontId="6" fillId="3" borderId="3" xfId="1" applyNumberFormat="1" applyFont="1" applyFill="1" applyBorder="1" applyAlignment="1">
      <alignment horizontal="centerContinuous"/>
    </xf>
    <xf numFmtId="165" fontId="6" fillId="3" borderId="4" xfId="1" applyNumberFormat="1" applyFont="1" applyFill="1" applyBorder="1" applyAlignment="1">
      <alignment horizontal="centerContinuous"/>
    </xf>
    <xf numFmtId="165" fontId="7" fillId="3" borderId="0" xfId="1" applyNumberFormat="1" applyFont="1" applyFill="1" applyAlignment="1"/>
    <xf numFmtId="0" fontId="14" fillId="0" borderId="0" xfId="7"/>
    <xf numFmtId="0" fontId="19" fillId="0" borderId="0" xfId="7" applyFont="1"/>
    <xf numFmtId="165" fontId="19" fillId="0" borderId="0" xfId="1" applyNumberFormat="1" applyFont="1"/>
    <xf numFmtId="0" fontId="15" fillId="0" borderId="9" xfId="7" applyFont="1" applyBorder="1" applyAlignment="1">
      <alignment horizontal="center"/>
    </xf>
    <xf numFmtId="0" fontId="15" fillId="0" borderId="10" xfId="7" applyFont="1" applyBorder="1" applyAlignment="1">
      <alignment horizontal="center"/>
    </xf>
    <xf numFmtId="0" fontId="14" fillId="0" borderId="10" xfId="7" applyBorder="1"/>
    <xf numFmtId="0" fontId="15" fillId="0" borderId="12" xfId="7" applyFont="1" applyBorder="1" applyAlignment="1">
      <alignment horizontal="left"/>
    </xf>
    <xf numFmtId="0" fontId="14" fillId="0" borderId="11" xfId="7" applyBorder="1"/>
    <xf numFmtId="165" fontId="9" fillId="3" borderId="0" xfId="1" applyNumberFormat="1" applyFont="1" applyFill="1" applyAlignment="1">
      <alignment horizontal="left"/>
    </xf>
    <xf numFmtId="165" fontId="10" fillId="0" borderId="0" xfId="1" applyNumberFormat="1" applyFont="1" applyBorder="1" applyAlignment="1">
      <alignment vertical="center"/>
    </xf>
    <xf numFmtId="168" fontId="11" fillId="0" borderId="0" xfId="2" applyNumberFormat="1" applyFont="1" applyBorder="1" applyAlignment="1">
      <alignment horizontal="right" vertical="center"/>
    </xf>
    <xf numFmtId="170" fontId="5" fillId="3" borderId="0" xfId="1" applyNumberFormat="1" applyFont="1" applyFill="1" applyAlignment="1">
      <alignment horizontal="center"/>
    </xf>
    <xf numFmtId="171" fontId="5" fillId="3" borderId="0" xfId="0" applyNumberFormat="1" applyFont="1" applyFill="1" applyAlignment="1">
      <alignment horizontal="center"/>
    </xf>
    <xf numFmtId="172" fontId="5" fillId="3" borderId="0" xfId="0" applyNumberFormat="1" applyFont="1" applyFill="1" applyAlignment="1">
      <alignment horizontal="center"/>
    </xf>
    <xf numFmtId="170" fontId="5" fillId="3" borderId="5" xfId="1" applyNumberFormat="1" applyFont="1" applyFill="1" applyBorder="1" applyAlignment="1">
      <alignment horizontal="center"/>
    </xf>
    <xf numFmtId="49" fontId="20" fillId="0" borderId="11" xfId="7" applyNumberFormat="1" applyFont="1" applyBorder="1" applyAlignment="1">
      <alignment horizontal="left"/>
    </xf>
    <xf numFmtId="165" fontId="10" fillId="0" borderId="0" xfId="1" applyNumberFormat="1" applyFont="1" applyAlignment="1">
      <alignment vertical="center"/>
    </xf>
    <xf numFmtId="166" fontId="11" fillId="0" borderId="0" xfId="2" applyNumberFormat="1" applyFont="1" applyAlignment="1">
      <alignment horizontal="right" vertical="center"/>
    </xf>
    <xf numFmtId="166" fontId="11" fillId="0" borderId="13" xfId="2" applyNumberFormat="1" applyFont="1" applyBorder="1" applyAlignment="1">
      <alignment horizontal="right" vertical="center"/>
    </xf>
    <xf numFmtId="166" fontId="12" fillId="0" borderId="0" xfId="2" applyNumberFormat="1" applyFont="1" applyAlignment="1">
      <alignment horizontal="right" vertical="center"/>
    </xf>
    <xf numFmtId="165" fontId="12" fillId="0" borderId="0" xfId="1" applyNumberFormat="1" applyFont="1" applyBorder="1" applyAlignment="1">
      <alignment horizontal="right" vertical="center"/>
    </xf>
    <xf numFmtId="165" fontId="12" fillId="0" borderId="6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vertical="center"/>
    </xf>
    <xf numFmtId="165" fontId="21" fillId="0" borderId="2" xfId="1" applyNumberFormat="1" applyFont="1" applyBorder="1" applyAlignment="1">
      <alignment vertical="center"/>
    </xf>
    <xf numFmtId="165" fontId="22" fillId="0" borderId="2" xfId="1" applyNumberFormat="1" applyFont="1" applyBorder="1" applyAlignment="1">
      <alignment horizontal="right" vertical="center"/>
    </xf>
    <xf numFmtId="165" fontId="22" fillId="0" borderId="8" xfId="1" applyNumberFormat="1" applyFont="1" applyBorder="1" applyAlignment="1">
      <alignment horizontal="right" vertical="center"/>
    </xf>
    <xf numFmtId="165" fontId="23" fillId="0" borderId="2" xfId="1" applyNumberFormat="1" applyFont="1" applyBorder="1" applyAlignment="1">
      <alignment horizontal="right" vertical="center"/>
    </xf>
    <xf numFmtId="166" fontId="11" fillId="0" borderId="14" xfId="2" applyNumberFormat="1" applyFont="1" applyBorder="1" applyAlignment="1">
      <alignment horizontal="right" vertical="center"/>
    </xf>
    <xf numFmtId="165" fontId="21" fillId="0" borderId="0" xfId="1" applyNumberFormat="1" applyFont="1" applyBorder="1" applyAlignment="1">
      <alignment vertical="center"/>
    </xf>
    <xf numFmtId="165" fontId="23" fillId="0" borderId="0" xfId="1" applyNumberFormat="1" applyFont="1" applyBorder="1" applyAlignment="1">
      <alignment horizontal="right" vertical="center"/>
    </xf>
    <xf numFmtId="165" fontId="23" fillId="0" borderId="6" xfId="1" applyNumberFormat="1" applyFont="1" applyBorder="1" applyAlignment="1">
      <alignment horizontal="right" vertical="center"/>
    </xf>
    <xf numFmtId="167" fontId="12" fillId="0" borderId="0" xfId="1" applyNumberFormat="1" applyFont="1" applyFill="1" applyBorder="1" applyAlignment="1">
      <alignment horizontal="right" vertical="center"/>
    </xf>
    <xf numFmtId="165" fontId="24" fillId="0" borderId="0" xfId="1" applyNumberFormat="1" applyFont="1" applyAlignment="1">
      <alignment vertical="center"/>
    </xf>
    <xf numFmtId="5" fontId="25" fillId="0" borderId="0" xfId="1" applyNumberFormat="1" applyFont="1" applyAlignment="1">
      <alignment horizontal="right" vertical="center"/>
    </xf>
    <xf numFmtId="5" fontId="25" fillId="0" borderId="6" xfId="1" applyNumberFormat="1" applyFont="1" applyBorder="1" applyAlignment="1">
      <alignment horizontal="right" vertical="center"/>
    </xf>
    <xf numFmtId="5" fontId="26" fillId="0" borderId="0" xfId="1" applyNumberFormat="1" applyFont="1" applyAlignment="1">
      <alignment horizontal="right" vertical="center"/>
    </xf>
    <xf numFmtId="165" fontId="13" fillId="0" borderId="0" xfId="1" applyNumberFormat="1" applyFont="1" applyBorder="1" applyAlignment="1">
      <alignment vertical="center"/>
    </xf>
    <xf numFmtId="37" fontId="27" fillId="0" borderId="0" xfId="1" applyNumberFormat="1" applyFont="1" applyBorder="1" applyAlignment="1">
      <alignment horizontal="right" vertical="center"/>
    </xf>
    <xf numFmtId="37" fontId="27" fillId="0" borderId="6" xfId="1" applyNumberFormat="1" applyFont="1" applyBorder="1" applyAlignment="1">
      <alignment horizontal="right" vertical="center"/>
    </xf>
    <xf numFmtId="37" fontId="28" fillId="0" borderId="0" xfId="1" applyNumberFormat="1" applyFont="1" applyBorder="1" applyAlignment="1">
      <alignment horizontal="right" vertical="center"/>
    </xf>
    <xf numFmtId="165" fontId="24" fillId="0" borderId="0" xfId="1" applyNumberFormat="1" applyFont="1" applyBorder="1" applyAlignment="1">
      <alignment vertical="center"/>
    </xf>
    <xf numFmtId="5" fontId="26" fillId="0" borderId="0" xfId="1" applyNumberFormat="1" applyFont="1" applyBorder="1" applyAlignment="1">
      <alignment horizontal="right" vertical="center"/>
    </xf>
    <xf numFmtId="5" fontId="26" fillId="0" borderId="6" xfId="1" applyNumberFormat="1" applyFont="1" applyBorder="1" applyAlignment="1">
      <alignment horizontal="right" vertical="center"/>
    </xf>
    <xf numFmtId="166" fontId="11" fillId="0" borderId="0" xfId="2" applyNumberFormat="1" applyFont="1" applyBorder="1" applyAlignment="1">
      <alignment horizontal="right" vertical="center"/>
    </xf>
    <xf numFmtId="166" fontId="11" fillId="0" borderId="6" xfId="2" applyNumberFormat="1" applyFont="1" applyBorder="1" applyAlignment="1">
      <alignment horizontal="right" vertical="center"/>
    </xf>
    <xf numFmtId="165" fontId="24" fillId="0" borderId="2" xfId="1" applyNumberFormat="1" applyFont="1" applyBorder="1" applyAlignment="1">
      <alignment vertical="center"/>
    </xf>
    <xf numFmtId="165" fontId="25" fillId="0" borderId="2" xfId="1" applyNumberFormat="1" applyFont="1" applyBorder="1" applyAlignment="1">
      <alignment horizontal="right" vertical="center"/>
    </xf>
    <xf numFmtId="165" fontId="25" fillId="0" borderId="8" xfId="1" applyNumberFormat="1" applyFont="1" applyBorder="1" applyAlignment="1">
      <alignment horizontal="right" vertical="center"/>
    </xf>
    <xf numFmtId="165" fontId="26" fillId="0" borderId="2" xfId="1" applyNumberFormat="1" applyFont="1" applyBorder="1" applyAlignment="1">
      <alignment horizontal="right" vertical="center"/>
    </xf>
    <xf numFmtId="165" fontId="13" fillId="0" borderId="0" xfId="1" applyNumberFormat="1" applyFont="1" applyAlignment="1">
      <alignment vertical="center"/>
    </xf>
    <xf numFmtId="37" fontId="27" fillId="0" borderId="0" xfId="1" applyNumberFormat="1" applyFont="1" applyAlignment="1">
      <alignment horizontal="right" vertical="center"/>
    </xf>
    <xf numFmtId="37" fontId="28" fillId="0" borderId="0" xfId="1" applyNumberFormat="1" applyFont="1" applyAlignment="1">
      <alignment horizontal="right" vertical="center"/>
    </xf>
    <xf numFmtId="165" fontId="27" fillId="0" borderId="0" xfId="1" applyNumberFormat="1" applyFont="1" applyBorder="1" applyAlignment="1">
      <alignment horizontal="right" vertical="center"/>
    </xf>
    <xf numFmtId="165" fontId="27" fillId="0" borderId="6" xfId="1" applyNumberFormat="1" applyFont="1" applyBorder="1" applyAlignment="1">
      <alignment horizontal="right" vertical="center"/>
    </xf>
    <xf numFmtId="165" fontId="13" fillId="0" borderId="2" xfId="1" applyNumberFormat="1" applyFont="1" applyBorder="1" applyAlignment="1">
      <alignment vertical="center"/>
    </xf>
    <xf numFmtId="37" fontId="28" fillId="0" borderId="2" xfId="1" applyNumberFormat="1" applyFont="1" applyBorder="1" applyAlignment="1">
      <alignment horizontal="right" vertical="center"/>
    </xf>
    <xf numFmtId="37" fontId="28" fillId="0" borderId="8" xfId="1" applyNumberFormat="1" applyFont="1" applyBorder="1" applyAlignment="1">
      <alignment horizontal="right" vertical="center"/>
    </xf>
    <xf numFmtId="165" fontId="26" fillId="0" borderId="0" xfId="1" applyNumberFormat="1" applyFont="1" applyBorder="1" applyAlignment="1">
      <alignment horizontal="right" vertical="center"/>
    </xf>
    <xf numFmtId="165" fontId="26" fillId="0" borderId="6" xfId="1" applyNumberFormat="1" applyFont="1" applyBorder="1" applyAlignment="1">
      <alignment horizontal="right" vertical="center"/>
    </xf>
    <xf numFmtId="167" fontId="27" fillId="0" borderId="0" xfId="1" applyNumberFormat="1" applyFont="1" applyFill="1" applyBorder="1" applyAlignment="1">
      <alignment horizontal="right" vertical="center"/>
    </xf>
    <xf numFmtId="169" fontId="28" fillId="0" borderId="0" xfId="1" applyNumberFormat="1" applyFont="1" applyFill="1" applyBorder="1" applyAlignment="1">
      <alignment horizontal="right" vertical="center"/>
    </xf>
    <xf numFmtId="165" fontId="13" fillId="0" borderId="0" xfId="1" applyNumberFormat="1" applyFont="1"/>
    <xf numFmtId="165" fontId="24" fillId="0" borderId="15" xfId="1" applyNumberFormat="1" applyFont="1" applyBorder="1" applyAlignment="1">
      <alignment vertical="center"/>
    </xf>
    <xf numFmtId="165" fontId="24" fillId="0" borderId="16" xfId="1" applyNumberFormat="1" applyFont="1" applyBorder="1" applyAlignment="1">
      <alignment vertical="center"/>
    </xf>
    <xf numFmtId="165" fontId="25" fillId="0" borderId="16" xfId="1" applyNumberFormat="1" applyFont="1" applyBorder="1" applyAlignment="1">
      <alignment horizontal="right" vertical="center"/>
    </xf>
    <xf numFmtId="165" fontId="25" fillId="0" borderId="17" xfId="1" applyNumberFormat="1" applyFont="1" applyBorder="1" applyAlignment="1">
      <alignment horizontal="right" vertical="center"/>
    </xf>
    <xf numFmtId="165" fontId="26" fillId="0" borderId="16" xfId="1" applyNumberFormat="1" applyFont="1" applyBorder="1" applyAlignment="1">
      <alignment horizontal="right" vertical="center"/>
    </xf>
    <xf numFmtId="165" fontId="26" fillId="0" borderId="18" xfId="1" applyNumberFormat="1" applyFont="1" applyBorder="1" applyAlignment="1">
      <alignment horizontal="right" vertical="center"/>
    </xf>
    <xf numFmtId="165" fontId="13" fillId="0" borderId="19" xfId="1" applyNumberFormat="1" applyFont="1" applyBorder="1" applyAlignment="1">
      <alignment vertical="center"/>
    </xf>
    <xf numFmtId="37" fontId="28" fillId="0" borderId="6" xfId="1" applyNumberFormat="1" applyFont="1" applyBorder="1" applyAlignment="1">
      <alignment horizontal="right" vertical="center"/>
    </xf>
    <xf numFmtId="37" fontId="28" fillId="0" borderId="13" xfId="1" applyNumberFormat="1" applyFont="1" applyBorder="1" applyAlignment="1">
      <alignment horizontal="right" vertical="center"/>
    </xf>
    <xf numFmtId="37" fontId="27" fillId="0" borderId="13" xfId="1" applyNumberFormat="1" applyFont="1" applyBorder="1" applyAlignment="1">
      <alignment horizontal="right" vertical="center"/>
    </xf>
    <xf numFmtId="165" fontId="24" fillId="0" borderId="0" xfId="1" applyNumberFormat="1" applyFont="1" applyFill="1" applyBorder="1"/>
    <xf numFmtId="165" fontId="24" fillId="0" borderId="20" xfId="1" applyNumberFormat="1" applyFont="1" applyBorder="1" applyAlignment="1">
      <alignment vertical="center"/>
    </xf>
    <xf numFmtId="5" fontId="26" fillId="0" borderId="20" xfId="1" applyNumberFormat="1" applyFont="1" applyBorder="1" applyAlignment="1">
      <alignment horizontal="right" vertical="center"/>
    </xf>
    <xf numFmtId="5" fontId="26" fillId="0" borderId="21" xfId="1" applyNumberFormat="1" applyFont="1" applyBorder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/>
    </xf>
    <xf numFmtId="165" fontId="24" fillId="0" borderId="1" xfId="1" applyNumberFormat="1" applyFont="1" applyBorder="1" applyAlignment="1">
      <alignment vertical="center"/>
    </xf>
    <xf numFmtId="5" fontId="26" fillId="0" borderId="1" xfId="1" applyNumberFormat="1" applyFont="1" applyBorder="1" applyAlignment="1">
      <alignment horizontal="right" vertical="center"/>
    </xf>
    <xf numFmtId="5" fontId="26" fillId="0" borderId="7" xfId="1" applyNumberFormat="1" applyFont="1" applyBorder="1" applyAlignment="1">
      <alignment horizontal="right" vertical="center"/>
    </xf>
    <xf numFmtId="165" fontId="24" fillId="0" borderId="19" xfId="1" applyNumberFormat="1" applyFont="1" applyBorder="1" applyAlignment="1">
      <alignment vertical="center"/>
    </xf>
    <xf numFmtId="5" fontId="26" fillId="0" borderId="13" xfId="1" applyNumberFormat="1" applyFont="1" applyBorder="1" applyAlignment="1">
      <alignment horizontal="right" vertical="center"/>
    </xf>
    <xf numFmtId="165" fontId="24" fillId="0" borderId="22" xfId="1" applyNumberFormat="1" applyFont="1" applyBorder="1" applyAlignment="1">
      <alignment vertical="center"/>
    </xf>
    <xf numFmtId="0" fontId="14" fillId="0" borderId="11" xfId="7" quotePrefix="1" applyBorder="1" applyAlignment="1">
      <alignment horizontal="left" indent="1"/>
    </xf>
    <xf numFmtId="165" fontId="24" fillId="0" borderId="23" xfId="1" applyNumberFormat="1" applyFont="1" applyBorder="1" applyAlignment="1">
      <alignment vertical="center"/>
    </xf>
    <xf numFmtId="165" fontId="10" fillId="0" borderId="24" xfId="1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168" fontId="11" fillId="0" borderId="25" xfId="2" applyNumberFormat="1" applyFont="1" applyBorder="1" applyAlignment="1">
      <alignment horizontal="right" vertical="center"/>
    </xf>
    <xf numFmtId="168" fontId="11" fillId="0" borderId="26" xfId="2" applyNumberFormat="1" applyFont="1" applyBorder="1" applyAlignment="1">
      <alignment horizontal="right" vertical="center"/>
    </xf>
    <xf numFmtId="0" fontId="14" fillId="0" borderId="10" xfId="7" applyBorder="1" applyAlignment="1">
      <alignment horizontal="left" indent="1"/>
    </xf>
  </cellXfs>
  <cellStyles count="8">
    <cellStyle name="Comma" xfId="1" builtinId="3"/>
    <cellStyle name="Hyperlink 2" xfId="4" xr:uid="{00000000-0005-0000-0000-000002000000}"/>
    <cellStyle name="Hyperlink 2 2" xfId="6" xr:uid="{289D098A-02EE-4877-893B-2B475D44A4F4}"/>
    <cellStyle name="Normal" xfId="0" builtinId="0"/>
    <cellStyle name="Normal 2" xfId="3" xr:uid="{00000000-0005-0000-0000-000004000000}"/>
    <cellStyle name="Normal 2 2" xfId="5" xr:uid="{7735892C-8B13-4550-9007-E41D36044AB1}"/>
    <cellStyle name="Normal 3" xfId="7" xr:uid="{6EB48989-38D0-4033-8E1D-74B6F9DBB1F1}"/>
    <cellStyle name="Percent" xfId="2" builtinId="5"/>
  </cellStyles>
  <dxfs count="0"/>
  <tableStyles count="0" defaultTableStyle="TableStyleMedium2" defaultPivotStyle="PivotStyleLight16"/>
  <colors>
    <mruColors>
      <color rgb="FF0000FF"/>
      <color rgb="FF04245D"/>
      <color rgb="FF1E8496"/>
      <color rgb="FF132E57"/>
      <color rgb="FFFA621C"/>
      <color rgb="FF24E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19707</xdr:colOff>
      <xdr:row>24</xdr:row>
      <xdr:rowOff>9744</xdr:rowOff>
    </xdr:from>
    <xdr:to>
      <xdr:col>1</xdr:col>
      <xdr:colOff>906298</xdr:colOff>
      <xdr:row>27</xdr:row>
      <xdr:rowOff>29985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8BBB-C99E-434E-853E-73B535845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8292" t="28810" r="31994" b="37480"/>
        <a:stretch/>
      </xdr:blipFill>
      <xdr:spPr>
        <a:xfrm>
          <a:off x="78322" y="3072398"/>
          <a:ext cx="883416" cy="390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69</xdr:row>
      <xdr:rowOff>6350</xdr:rowOff>
    </xdr:from>
    <xdr:to>
      <xdr:col>1</xdr:col>
      <xdr:colOff>1230253</xdr:colOff>
      <xdr:row>71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1A3140-4386-447F-9616-667838AFF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8292" t="28810" r="31994" b="37480"/>
        <a:stretch/>
      </xdr:blipFill>
      <xdr:spPr>
        <a:xfrm>
          <a:off x="63500" y="5759450"/>
          <a:ext cx="1220728" cy="555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umenbioscience-my.sharepoint.com/Mac/Documents/Investments/Lumen/Series%20A%20Financing/Pitch%20Documents/Pro%20Forma%20v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053f0d2a4f304/_LUMEN/BLUE%20PLAN%20Projections/Brian's%20ProForma/Series%20B%20COGS%20Pro%20Forma%20v1%20(Oct%2023-%20DS%20adj%20from%20BF%20Feb%204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ketfish%20Forecast%20-%2001%2030%2009%20Scenario%202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umenbioscience-my.sharepoint.com/psf/Home/Book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umenbioscience-my.sharepoint.com/psf/Home/Users/Mark%20Cristalli/Documents/Atlas/Deep%20Domain/Finplan/FinPlanDeepDomainv0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C%20-%20Forecast%206-19-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Table_Fyreball_v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Costs Model"/>
      <sheetName val="Cash Flow"/>
      <sheetName val="P&amp;L"/>
      <sheetName val="CapEx"/>
      <sheetName val="Cap Table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Costs"/>
      <sheetName val="P&amp;L"/>
      <sheetName val="Cash Flow"/>
      <sheetName val="CapEx"/>
    </sheetNames>
    <sheetDataSet>
      <sheetData sheetId="0">
        <row r="9">
          <cell r="C9">
            <v>3840</v>
          </cell>
        </row>
      </sheetData>
      <sheetData sheetId="1"/>
      <sheetData sheetId="2" refreshError="1"/>
      <sheetData sheetId="3">
        <row r="6">
          <cell r="F6" t="str">
            <v>CapEx Composition for Full 192,000-Liter Production System (50 3.8kL Longboys)  Modeled on Tab 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isclaimer_Instructions"/>
      <sheetName val="Assumptions"/>
      <sheetName val="Scenario"/>
      <sheetName val="Slide Info"/>
      <sheetName val="Investor Information"/>
      <sheetName val="Monthly-Quarterly"/>
      <sheetName val="IS by Category"/>
      <sheetName val="IS by Department"/>
      <sheetName val="Totals by Category"/>
      <sheetName val="Totals by Department"/>
      <sheetName val="Balance sheets"/>
      <sheetName val="Cash Flows"/>
      <sheetName val="Revenue"/>
      <sheetName val="COR - 1"/>
      <sheetName val="COR - 2"/>
      <sheetName val="Sales"/>
      <sheetName val="Marketing"/>
      <sheetName val="Acct Mgmt"/>
      <sheetName val="R&amp;D"/>
      <sheetName val="G&amp;A"/>
      <sheetName val="Dept 2"/>
      <sheetName val="Personnel"/>
      <sheetName val="Monthly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M10">
            <v>39478</v>
          </cell>
          <cell r="N10">
            <v>39507</v>
          </cell>
          <cell r="O10">
            <v>39538</v>
          </cell>
          <cell r="P10">
            <v>39568</v>
          </cell>
          <cell r="Q10">
            <v>39599</v>
          </cell>
          <cell r="R10">
            <v>39629</v>
          </cell>
          <cell r="S10">
            <v>39660</v>
          </cell>
          <cell r="T10">
            <v>39691</v>
          </cell>
          <cell r="U10">
            <v>39721</v>
          </cell>
          <cell r="V10">
            <v>39752</v>
          </cell>
          <cell r="W10">
            <v>39782</v>
          </cell>
          <cell r="X10">
            <v>39813</v>
          </cell>
          <cell r="Z10">
            <v>39844</v>
          </cell>
          <cell r="AA10">
            <v>39872</v>
          </cell>
          <cell r="AB10">
            <v>39903</v>
          </cell>
          <cell r="AC10">
            <v>39933</v>
          </cell>
          <cell r="AD10">
            <v>39964</v>
          </cell>
          <cell r="AE10">
            <v>39994</v>
          </cell>
          <cell r="AF10">
            <v>40025</v>
          </cell>
          <cell r="AG10">
            <v>40056</v>
          </cell>
          <cell r="AH10">
            <v>40086</v>
          </cell>
          <cell r="AI10">
            <v>40117</v>
          </cell>
          <cell r="AJ10">
            <v>40147</v>
          </cell>
          <cell r="AK10">
            <v>40178</v>
          </cell>
          <cell r="AM10">
            <v>40209</v>
          </cell>
          <cell r="AN10">
            <v>40237</v>
          </cell>
          <cell r="AO10">
            <v>40268</v>
          </cell>
          <cell r="AP10">
            <v>40298</v>
          </cell>
          <cell r="AQ10">
            <v>40329</v>
          </cell>
          <cell r="AR10">
            <v>40359</v>
          </cell>
          <cell r="AS10">
            <v>40390</v>
          </cell>
          <cell r="AT10">
            <v>40421</v>
          </cell>
          <cell r="AU10">
            <v>40451</v>
          </cell>
          <cell r="AV10">
            <v>40482</v>
          </cell>
          <cell r="AW10">
            <v>40512</v>
          </cell>
          <cell r="AX10">
            <v>40543</v>
          </cell>
        </row>
        <row r="11">
          <cell r="A11" t="str">
            <v>Marketfish</v>
          </cell>
        </row>
        <row r="26">
          <cell r="B26">
            <v>2008</v>
          </cell>
        </row>
        <row r="27">
          <cell r="B27">
            <v>2009</v>
          </cell>
        </row>
        <row r="28">
          <cell r="B28">
            <v>2010</v>
          </cell>
        </row>
        <row r="29">
          <cell r="B29">
            <v>2011</v>
          </cell>
        </row>
        <row r="30">
          <cell r="B30">
            <v>2012</v>
          </cell>
        </row>
        <row r="31">
          <cell r="B31">
            <v>2013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3"/>
      <sheetName val="Mthly Assumes"/>
      <sheetName val="IS by Dept no va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Inputs"/>
      <sheetName val="Market"/>
      <sheetName val="Revenue"/>
      <sheetName val="Costs"/>
      <sheetName val="Staff"/>
      <sheetName val="CapEx"/>
      <sheetName val="Lease"/>
      <sheetName val="Debt"/>
      <sheetName val="Sum FS"/>
      <sheetName val="Monthly"/>
      <sheetName val="PL Ann"/>
      <sheetName val="Charts"/>
      <sheetName val="PopData"/>
    </sheetNames>
    <sheetDataSet>
      <sheetData sheetId="0" refreshError="1"/>
      <sheetData sheetId="1" refreshError="1">
        <row r="10">
          <cell r="G10" t="str">
            <v>Operations</v>
          </cell>
        </row>
        <row r="11">
          <cell r="G11" t="str">
            <v>Not Used 1</v>
          </cell>
        </row>
        <row r="12">
          <cell r="G12" t="str">
            <v>Not Used 2</v>
          </cell>
        </row>
        <row r="13">
          <cell r="G13" t="str">
            <v>Admin</v>
          </cell>
        </row>
        <row r="14">
          <cell r="G14" t="str">
            <v>Sales</v>
          </cell>
        </row>
        <row r="15">
          <cell r="G15" t="str">
            <v>Marketing</v>
          </cell>
        </row>
        <row r="16">
          <cell r="G16" t="str">
            <v>R&amp;D</v>
          </cell>
        </row>
        <row r="17">
          <cell r="G17" t="str">
            <v>Not Used 4</v>
          </cell>
        </row>
        <row r="18">
          <cell r="G18" t="str">
            <v>Not Used 5</v>
          </cell>
        </row>
        <row r="138">
          <cell r="B138" t="str">
            <v>Equipment</v>
          </cell>
        </row>
        <row r="139">
          <cell r="B139" t="str">
            <v>Hardware</v>
          </cell>
        </row>
        <row r="140">
          <cell r="B140" t="str">
            <v>Software</v>
          </cell>
        </row>
        <row r="212">
          <cell r="F212">
            <v>41091</v>
          </cell>
          <cell r="G212">
            <v>41122</v>
          </cell>
          <cell r="H212">
            <v>41153</v>
          </cell>
          <cell r="I212">
            <v>41183</v>
          </cell>
          <cell r="J212">
            <v>41214</v>
          </cell>
          <cell r="K212">
            <v>41244</v>
          </cell>
          <cell r="L212">
            <v>41275</v>
          </cell>
          <cell r="M212">
            <v>41306</v>
          </cell>
          <cell r="N212">
            <v>41334</v>
          </cell>
          <cell r="O212">
            <v>41365</v>
          </cell>
          <cell r="P212">
            <v>41395</v>
          </cell>
          <cell r="Q212">
            <v>41426</v>
          </cell>
          <cell r="R212">
            <v>41456</v>
          </cell>
          <cell r="S212">
            <v>41487</v>
          </cell>
          <cell r="T212">
            <v>41518</v>
          </cell>
          <cell r="U212">
            <v>41548</v>
          </cell>
          <cell r="V212">
            <v>41579</v>
          </cell>
          <cell r="W212">
            <v>41609</v>
          </cell>
          <cell r="X212">
            <v>41640</v>
          </cell>
          <cell r="Y212">
            <v>41671</v>
          </cell>
          <cell r="Z212">
            <v>41699</v>
          </cell>
          <cell r="AA212">
            <v>41730</v>
          </cell>
          <cell r="AB212">
            <v>41760</v>
          </cell>
          <cell r="AC212">
            <v>41791</v>
          </cell>
          <cell r="AD212">
            <v>41821</v>
          </cell>
          <cell r="AE212">
            <v>41852</v>
          </cell>
          <cell r="AF212">
            <v>41883</v>
          </cell>
          <cell r="AG212">
            <v>41913</v>
          </cell>
          <cell r="AH212">
            <v>41944</v>
          </cell>
          <cell r="AI212">
            <v>41974</v>
          </cell>
          <cell r="AJ212">
            <v>42005</v>
          </cell>
          <cell r="AK212">
            <v>42036</v>
          </cell>
          <cell r="AL212">
            <v>42064</v>
          </cell>
          <cell r="AM212">
            <v>42095</v>
          </cell>
          <cell r="AN212">
            <v>42125</v>
          </cell>
          <cell r="AO212">
            <v>42156</v>
          </cell>
          <cell r="AP212">
            <v>42186</v>
          </cell>
          <cell r="AQ212">
            <v>42217</v>
          </cell>
          <cell r="AR212">
            <v>42248</v>
          </cell>
          <cell r="AS212">
            <v>42278</v>
          </cell>
          <cell r="AT212">
            <v>42309</v>
          </cell>
          <cell r="AU212">
            <v>42339</v>
          </cell>
          <cell r="AV212">
            <v>42370</v>
          </cell>
          <cell r="AW212">
            <v>42401</v>
          </cell>
          <cell r="AX212">
            <v>42430</v>
          </cell>
          <cell r="AY212">
            <v>42461</v>
          </cell>
          <cell r="AZ212">
            <v>42491</v>
          </cell>
          <cell r="BA212">
            <v>42522</v>
          </cell>
          <cell r="BB212">
            <v>42552</v>
          </cell>
          <cell r="BC212">
            <v>42583</v>
          </cell>
          <cell r="BD212">
            <v>42614</v>
          </cell>
          <cell r="BE212">
            <v>42644</v>
          </cell>
          <cell r="BF212">
            <v>42675</v>
          </cell>
          <cell r="BG212">
            <v>42705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s Assumptions"/>
      <sheetName val="Dashboard"/>
      <sheetName val="Financials"/>
      <sheetName val="Totals by Category"/>
      <sheetName val="Revenue and Direct Costs"/>
      <sheetName val="Salary Equity Table"/>
      <sheetName val="Staffing"/>
      <sheetName val="Mthly Assumes"/>
      <sheetName val="Fixedass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>
        <row r="83">
          <cell r="A83" t="str">
            <v>desktop computer costs</v>
          </cell>
          <cell r="C83">
            <v>3000</v>
          </cell>
          <cell r="D83">
            <v>3000</v>
          </cell>
          <cell r="O83">
            <v>3000</v>
          </cell>
          <cell r="P83">
            <v>3000</v>
          </cell>
          <cell r="R83">
            <v>3000</v>
          </cell>
          <cell r="S83">
            <v>3000</v>
          </cell>
          <cell r="T83">
            <v>3000</v>
          </cell>
          <cell r="U83">
            <v>3000</v>
          </cell>
          <cell r="V83">
            <v>3000</v>
          </cell>
          <cell r="W83">
            <v>3000</v>
          </cell>
          <cell r="X83">
            <v>3250</v>
          </cell>
          <cell r="Y83">
            <v>3250</v>
          </cell>
          <cell r="Z83">
            <v>3250</v>
          </cell>
          <cell r="AA83">
            <v>3250</v>
          </cell>
          <cell r="AB83">
            <v>3250</v>
          </cell>
          <cell r="AC83">
            <v>3250</v>
          </cell>
          <cell r="AE83">
            <v>3250</v>
          </cell>
          <cell r="AF83">
            <v>3250</v>
          </cell>
          <cell r="AG83">
            <v>3250</v>
          </cell>
          <cell r="AH83">
            <v>3250</v>
          </cell>
          <cell r="AI83">
            <v>3250</v>
          </cell>
          <cell r="AJ83">
            <v>3250</v>
          </cell>
          <cell r="AK83">
            <v>3250</v>
          </cell>
          <cell r="AL83">
            <v>3250</v>
          </cell>
          <cell r="AM83">
            <v>3250</v>
          </cell>
          <cell r="AN83">
            <v>3250</v>
          </cell>
          <cell r="AO83">
            <v>3250</v>
          </cell>
          <cell r="AP83">
            <v>3250</v>
          </cell>
        </row>
        <row r="84">
          <cell r="A84" t="str">
            <v>office/desk setup per hire</v>
          </cell>
          <cell r="C84">
            <v>0</v>
          </cell>
          <cell r="D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</row>
        <row r="85">
          <cell r="A85" t="str">
            <v>software per hire</v>
          </cell>
          <cell r="C85">
            <v>500</v>
          </cell>
          <cell r="D85">
            <v>500</v>
          </cell>
          <cell r="O85">
            <v>500</v>
          </cell>
          <cell r="P85">
            <v>500</v>
          </cell>
          <cell r="R85">
            <v>500</v>
          </cell>
          <cell r="S85">
            <v>500</v>
          </cell>
          <cell r="T85">
            <v>500</v>
          </cell>
          <cell r="U85">
            <v>500</v>
          </cell>
          <cell r="V85">
            <v>500</v>
          </cell>
          <cell r="W85">
            <v>500</v>
          </cell>
          <cell r="X85">
            <v>800</v>
          </cell>
          <cell r="Y85">
            <v>800</v>
          </cell>
          <cell r="Z85">
            <v>800</v>
          </cell>
          <cell r="AA85">
            <v>800</v>
          </cell>
          <cell r="AB85">
            <v>800</v>
          </cell>
          <cell r="AC85">
            <v>800</v>
          </cell>
          <cell r="AE85">
            <v>800</v>
          </cell>
          <cell r="AF85">
            <v>800</v>
          </cell>
          <cell r="AG85">
            <v>800</v>
          </cell>
          <cell r="AH85">
            <v>800</v>
          </cell>
          <cell r="AI85">
            <v>800</v>
          </cell>
          <cell r="AJ85">
            <v>800</v>
          </cell>
          <cell r="AK85">
            <v>800</v>
          </cell>
          <cell r="AL85">
            <v>800</v>
          </cell>
          <cell r="AM85">
            <v>800</v>
          </cell>
          <cell r="AN85">
            <v>800</v>
          </cell>
          <cell r="AO85">
            <v>800</v>
          </cell>
          <cell r="AP85">
            <v>800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ares"/>
      <sheetName val="Options_warrants"/>
      <sheetName val="Convertible Notes "/>
      <sheetName val="Shareholder Info"/>
      <sheetName val="Noteholder Inf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Pete &amp; Sandy Parsons</v>
          </cell>
        </row>
        <row r="3">
          <cell r="A3" t="str">
            <v>Jordan &amp; Dawne Weisman</v>
          </cell>
        </row>
        <row r="4">
          <cell r="A4" t="str">
            <v>Michael Evans</v>
          </cell>
        </row>
        <row r="5">
          <cell r="A5" t="str">
            <v>Pete Parsons</v>
          </cell>
        </row>
        <row r="6">
          <cell r="A6" t="str">
            <v>Jordan Weismann</v>
          </cell>
        </row>
        <row r="7">
          <cell r="A7" t="str">
            <v>Michel Bastien</v>
          </cell>
        </row>
        <row r="8">
          <cell r="A8" t="str">
            <v>Atlas Accelerator</v>
          </cell>
        </row>
        <row r="9">
          <cell r="A9" t="str">
            <v>Ian Bone</v>
          </cell>
        </row>
        <row r="10">
          <cell r="A10" t="str">
            <v>TA McCann</v>
          </cell>
        </row>
        <row r="11">
          <cell r="A11" t="str">
            <v>TWB Investment</v>
          </cell>
        </row>
        <row r="12">
          <cell r="A12" t="str">
            <v>Band of Angels</v>
          </cell>
        </row>
        <row r="13">
          <cell r="A13" t="str">
            <v>Peter A. Parsons Sr</v>
          </cell>
        </row>
        <row r="14">
          <cell r="A14" t="str">
            <v>Eric Fredrickson</v>
          </cell>
        </row>
        <row r="15">
          <cell r="A15" t="str">
            <v>Ed Fries</v>
          </cell>
        </row>
        <row r="16">
          <cell r="A16" t="str">
            <v>Jeremiah Pieschl</v>
          </cell>
        </row>
        <row r="17">
          <cell r="A17" t="str">
            <v>Mike McCain</v>
          </cell>
        </row>
        <row r="18">
          <cell r="A18" t="str">
            <v>David Grossman</v>
          </cell>
        </row>
        <row r="19">
          <cell r="A19" t="str">
            <v>Moses Schwartz</v>
          </cell>
        </row>
        <row r="20">
          <cell r="A20" t="str">
            <v>Kevin Fernandez</v>
          </cell>
        </row>
        <row r="21">
          <cell r="A21" t="str">
            <v>Charles Simon Ttee</v>
          </cell>
        </row>
        <row r="22">
          <cell r="A22" t="str">
            <v>Nif/T LLC</v>
          </cell>
        </row>
        <row r="23">
          <cell r="A23" t="str">
            <v>Pat Guerra</v>
          </cell>
        </row>
        <row r="24">
          <cell r="A24" t="str">
            <v>Yosh Matsuda</v>
          </cell>
        </row>
        <row r="25">
          <cell r="A25" t="str">
            <v>CJ Koomen</v>
          </cell>
        </row>
        <row r="26">
          <cell r="A26" t="str">
            <v>Labrador Ventures</v>
          </cell>
        </row>
        <row r="27">
          <cell r="A27" t="str">
            <v>Mort Weisman</v>
          </cell>
        </row>
        <row r="28">
          <cell r="A28" t="str">
            <v>Atlas Accelerator</v>
          </cell>
        </row>
        <row r="29">
          <cell r="A29" t="str">
            <v>Will Rademaker</v>
          </cell>
        </row>
        <row r="30">
          <cell r="A30" t="str">
            <v>Mikal Thomsen</v>
          </cell>
        </row>
        <row r="31">
          <cell r="A31" t="str">
            <v>Charles Stevens</v>
          </cell>
        </row>
        <row r="32">
          <cell r="A32" t="str">
            <v>Falcon Partners</v>
          </cell>
        </row>
        <row r="33">
          <cell r="A33" t="str">
            <v>Douglas Bevis</v>
          </cell>
        </row>
        <row r="34">
          <cell r="A34" t="str">
            <v>Russ Daggatt</v>
          </cell>
        </row>
        <row r="35">
          <cell r="A35" t="str">
            <v>Larry Kelly</v>
          </cell>
        </row>
        <row r="36">
          <cell r="A36" t="str">
            <v>Dan Rosen</v>
          </cell>
        </row>
        <row r="37">
          <cell r="A37" t="str">
            <v>Brian Guaracci</v>
          </cell>
        </row>
        <row r="38">
          <cell r="A38" t="str">
            <v>Kathleen Sanders</v>
          </cell>
        </row>
        <row r="39">
          <cell r="A39" t="str">
            <v>Michael Winser</v>
          </cell>
        </row>
        <row r="40">
          <cell r="A40" t="str">
            <v>Brett Nowak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B329-E971-47F4-A1A0-8B42F11D6E09}">
  <dimension ref="B1:B23"/>
  <sheetViews>
    <sheetView showGridLines="0" tabSelected="1" zoomScaleNormal="100" workbookViewId="0"/>
  </sheetViews>
  <sheetFormatPr defaultRowHeight="10" x14ac:dyDescent="0.2"/>
  <cols>
    <col min="1" max="1" width="0.81640625" style="27" customWidth="1"/>
    <col min="2" max="2" width="128.90625" style="27" bestFit="1" customWidth="1"/>
    <col min="3" max="16384" width="8.7265625" style="27"/>
  </cols>
  <sheetData>
    <row r="1" spans="2:2" ht="10.5" customHeight="1" x14ac:dyDescent="0.2"/>
    <row r="2" spans="2:2" ht="10.5" x14ac:dyDescent="0.25">
      <c r="B2" s="33" t="s">
        <v>11</v>
      </c>
    </row>
    <row r="3" spans="2:2" ht="10.5" x14ac:dyDescent="0.25">
      <c r="B3" s="42" t="s">
        <v>49</v>
      </c>
    </row>
    <row r="5" spans="2:2" ht="10.5" x14ac:dyDescent="0.25">
      <c r="B5" s="30" t="s">
        <v>10</v>
      </c>
    </row>
    <row r="6" spans="2:2" ht="5.15" customHeight="1" x14ac:dyDescent="0.25">
      <c r="B6" s="31"/>
    </row>
    <row r="7" spans="2:2" ht="10.5" x14ac:dyDescent="0.25">
      <c r="B7" s="32" t="s">
        <v>15</v>
      </c>
    </row>
    <row r="8" spans="2:2" ht="10.5" x14ac:dyDescent="0.25">
      <c r="B8" s="34" t="s">
        <v>14</v>
      </c>
    </row>
    <row r="10" spans="2:2" ht="10.5" x14ac:dyDescent="0.25">
      <c r="B10" s="30" t="s">
        <v>16</v>
      </c>
    </row>
    <row r="11" spans="2:2" ht="5.15" customHeight="1" x14ac:dyDescent="0.25">
      <c r="B11" s="31"/>
    </row>
    <row r="12" spans="2:2" x14ac:dyDescent="0.2">
      <c r="B12" s="32" t="s">
        <v>33</v>
      </c>
    </row>
    <row r="13" spans="2:2" x14ac:dyDescent="0.2">
      <c r="B13" s="32" t="s">
        <v>50</v>
      </c>
    </row>
    <row r="14" spans="2:2" x14ac:dyDescent="0.2">
      <c r="B14" s="116" t="s">
        <v>52</v>
      </c>
    </row>
    <row r="15" spans="2:2" x14ac:dyDescent="0.2">
      <c r="B15" s="32" t="s">
        <v>53</v>
      </c>
    </row>
    <row r="16" spans="2:2" x14ac:dyDescent="0.2">
      <c r="B16" s="116" t="s">
        <v>54</v>
      </c>
    </row>
    <row r="17" spans="2:2" x14ac:dyDescent="0.2">
      <c r="B17" s="116" t="s">
        <v>55</v>
      </c>
    </row>
    <row r="18" spans="2:2" x14ac:dyDescent="0.2">
      <c r="B18" s="32" t="s">
        <v>56</v>
      </c>
    </row>
    <row r="19" spans="2:2" x14ac:dyDescent="0.2">
      <c r="B19" s="110" t="s">
        <v>57</v>
      </c>
    </row>
    <row r="21" spans="2:2" x14ac:dyDescent="0.2">
      <c r="B21" s="27" t="s">
        <v>17</v>
      </c>
    </row>
    <row r="23" spans="2:2" x14ac:dyDescent="0.2">
      <c r="B23" s="27" t="s">
        <v>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1E3-1D94-4FB9-9642-E135ACAFAE82}">
  <dimension ref="A1:N68"/>
  <sheetViews>
    <sheetView showGridLines="0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7.6328125" defaultRowHeight="15.5" x14ac:dyDescent="0.35"/>
  <cols>
    <col min="1" max="1" width="0.81640625" style="1" customWidth="1"/>
    <col min="2" max="2" width="30.54296875" style="2" bestFit="1" customWidth="1"/>
    <col min="3" max="3" width="8.54296875" style="2" customWidth="1"/>
    <col min="4" max="13" width="10.6328125" style="2" customWidth="1"/>
    <col min="14" max="14" width="7.6328125" style="8" customWidth="1"/>
    <col min="15" max="16384" width="7.6328125" style="4"/>
  </cols>
  <sheetData>
    <row r="1" spans="1:14" ht="5" customHeight="1" x14ac:dyDescent="0.35"/>
    <row r="2" spans="1:14" ht="18" customHeight="1" x14ac:dyDescent="0.35">
      <c r="B2" s="21"/>
      <c r="C2" s="22"/>
      <c r="D2" s="23" t="s">
        <v>7</v>
      </c>
      <c r="E2" s="24"/>
      <c r="F2" s="24"/>
      <c r="G2" s="24"/>
      <c r="H2" s="25"/>
      <c r="I2" s="23" t="s">
        <v>8</v>
      </c>
      <c r="J2" s="24"/>
      <c r="K2" s="24"/>
      <c r="L2" s="24"/>
      <c r="M2" s="24"/>
    </row>
    <row r="3" spans="1:14" ht="18" customHeight="1" x14ac:dyDescent="0.4">
      <c r="B3" s="35" t="s">
        <v>6</v>
      </c>
      <c r="C3" s="26"/>
      <c r="D3" s="38">
        <f t="shared" ref="D3:G3" si="0">E3-1</f>
        <v>2019</v>
      </c>
      <c r="E3" s="38">
        <f t="shared" si="0"/>
        <v>2020</v>
      </c>
      <c r="F3" s="38">
        <f t="shared" si="0"/>
        <v>2021</v>
      </c>
      <c r="G3" s="38">
        <f t="shared" si="0"/>
        <v>2022</v>
      </c>
      <c r="H3" s="41">
        <f>I3-1</f>
        <v>2023</v>
      </c>
      <c r="I3" s="39">
        <f>YEAR(Cover!$B$3)</f>
        <v>2024</v>
      </c>
      <c r="J3" s="40">
        <f>I3+1</f>
        <v>2025</v>
      </c>
      <c r="K3" s="40">
        <f t="shared" ref="K3:M3" si="1">J3+1</f>
        <v>2026</v>
      </c>
      <c r="L3" s="40">
        <f t="shared" si="1"/>
        <v>2027</v>
      </c>
      <c r="M3" s="40">
        <f t="shared" si="1"/>
        <v>2028</v>
      </c>
    </row>
    <row r="4" spans="1:14" ht="5" customHeight="1" x14ac:dyDescent="0.35">
      <c r="B4" s="5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ht="18" x14ac:dyDescent="0.35">
      <c r="B5" s="7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ht="5" customHeight="1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s="12" customFormat="1" ht="16" customHeight="1" x14ac:dyDescent="0.35">
      <c r="A7" s="11"/>
      <c r="B7" s="43" t="s">
        <v>30</v>
      </c>
      <c r="C7" s="43"/>
      <c r="D7" s="44" t="s">
        <v>5</v>
      </c>
      <c r="E7" s="44">
        <f>E$25/D$25-1</f>
        <v>0.25</v>
      </c>
      <c r="F7" s="44">
        <f t="shared" ref="F7:H7" si="2">F$25/E$25-1</f>
        <v>0.19999999999999996</v>
      </c>
      <c r="G7" s="44">
        <f t="shared" si="2"/>
        <v>0.33333333333333326</v>
      </c>
      <c r="H7" s="45">
        <f t="shared" si="2"/>
        <v>0.25</v>
      </c>
      <c r="I7" s="46">
        <v>0.2</v>
      </c>
      <c r="J7" s="46">
        <v>0.2</v>
      </c>
      <c r="K7" s="46">
        <v>0.2</v>
      </c>
      <c r="L7" s="46">
        <v>0.2</v>
      </c>
      <c r="M7" s="46">
        <v>0.2</v>
      </c>
      <c r="N7" s="18"/>
    </row>
    <row r="8" spans="1:14" s="12" customFormat="1" ht="16" customHeight="1" x14ac:dyDescent="0.35">
      <c r="B8" s="36" t="s">
        <v>41</v>
      </c>
      <c r="C8" s="36"/>
      <c r="D8" s="44">
        <f>D$27/D$25</f>
        <v>0.5</v>
      </c>
      <c r="E8" s="44">
        <f t="shared" ref="E8:H8" si="3">E$27/E$25</f>
        <v>0.5</v>
      </c>
      <c r="F8" s="44">
        <f t="shared" si="3"/>
        <v>0.5</v>
      </c>
      <c r="G8" s="44">
        <f t="shared" si="3"/>
        <v>0.5625</v>
      </c>
      <c r="H8" s="45">
        <f t="shared" si="3"/>
        <v>0.6</v>
      </c>
      <c r="I8" s="46">
        <v>0.6</v>
      </c>
      <c r="J8" s="46">
        <v>0.6</v>
      </c>
      <c r="K8" s="46">
        <v>0.6</v>
      </c>
      <c r="L8" s="46">
        <v>0.6</v>
      </c>
      <c r="M8" s="46">
        <v>0.6</v>
      </c>
      <c r="N8" s="18"/>
    </row>
    <row r="9" spans="1:14" s="12" customFormat="1" ht="5" customHeight="1" x14ac:dyDescent="0.35">
      <c r="B9" s="36"/>
      <c r="C9" s="36"/>
      <c r="D9" s="47"/>
      <c r="E9" s="47"/>
      <c r="F9" s="47"/>
      <c r="G9" s="47"/>
      <c r="H9" s="48"/>
      <c r="I9" s="47"/>
      <c r="J9" s="47"/>
      <c r="K9" s="47"/>
      <c r="L9" s="47"/>
      <c r="M9" s="47"/>
      <c r="N9" s="18"/>
    </row>
    <row r="10" spans="1:14" s="12" customFormat="1" ht="16" customHeight="1" x14ac:dyDescent="0.35">
      <c r="A10" s="11"/>
      <c r="B10" s="49" t="s">
        <v>31</v>
      </c>
      <c r="C10" s="50"/>
      <c r="D10" s="51"/>
      <c r="E10" s="51"/>
      <c r="F10" s="51"/>
      <c r="G10" s="51"/>
      <c r="H10" s="52"/>
      <c r="I10" s="53"/>
      <c r="J10" s="53"/>
      <c r="K10" s="53"/>
      <c r="L10" s="53"/>
      <c r="M10" s="53"/>
      <c r="N10" s="18"/>
    </row>
    <row r="11" spans="1:14" s="12" customFormat="1" ht="16" customHeight="1" x14ac:dyDescent="0.35">
      <c r="A11" s="11"/>
      <c r="B11" s="43" t="s">
        <v>29</v>
      </c>
      <c r="C11" s="43"/>
      <c r="D11" s="44">
        <f>D$30/D$25</f>
        <v>0.05</v>
      </c>
      <c r="E11" s="44">
        <f>E$30/E$25</f>
        <v>4.8000000000000001E-2</v>
      </c>
      <c r="F11" s="44">
        <f>F$30/F$25</f>
        <v>4.6666666666666669E-2</v>
      </c>
      <c r="G11" s="44">
        <f>G$30/G$25</f>
        <v>0.04</v>
      </c>
      <c r="H11" s="54">
        <f>H$30/H$25</f>
        <v>3.5999999999999997E-2</v>
      </c>
      <c r="I11" s="46">
        <v>3.5000000000000003E-2</v>
      </c>
      <c r="J11" s="46">
        <v>3.5000000000000003E-2</v>
      </c>
      <c r="K11" s="46">
        <v>3.5000000000000003E-2</v>
      </c>
      <c r="L11" s="46">
        <v>3.5000000000000003E-2</v>
      </c>
      <c r="M11" s="46">
        <v>3.5000000000000003E-2</v>
      </c>
      <c r="N11" s="18"/>
    </row>
    <row r="12" spans="1:14" s="12" customFormat="1" ht="16" customHeight="1" x14ac:dyDescent="0.35">
      <c r="A12" s="11"/>
      <c r="B12" s="43" t="s">
        <v>12</v>
      </c>
      <c r="C12" s="43"/>
      <c r="D12" s="44">
        <f>D$31/D$25</f>
        <v>0.05</v>
      </c>
      <c r="E12" s="44">
        <f>E$31/E$25</f>
        <v>4.8000000000000001E-2</v>
      </c>
      <c r="F12" s="44">
        <f>F$31/F$25</f>
        <v>4.6666666666666669E-2</v>
      </c>
      <c r="G12" s="44">
        <f>G$31/G$25</f>
        <v>0.04</v>
      </c>
      <c r="H12" s="45">
        <f>H$31/H$25</f>
        <v>3.5999999999999997E-2</v>
      </c>
      <c r="I12" s="46">
        <v>3.5000000000000003E-2</v>
      </c>
      <c r="J12" s="46">
        <v>3.5000000000000003E-2</v>
      </c>
      <c r="K12" s="46">
        <v>3.5000000000000003E-2</v>
      </c>
      <c r="L12" s="46">
        <v>3.5000000000000003E-2</v>
      </c>
      <c r="M12" s="46">
        <v>3.5000000000000003E-2</v>
      </c>
      <c r="N12" s="18"/>
    </row>
    <row r="13" spans="1:14" s="12" customFormat="1" ht="16" customHeight="1" x14ac:dyDescent="0.35">
      <c r="A13" s="11"/>
      <c r="B13" s="43" t="s">
        <v>27</v>
      </c>
      <c r="C13" s="43"/>
      <c r="D13" s="44">
        <f>D$32/D$25</f>
        <v>0.05</v>
      </c>
      <c r="E13" s="44">
        <f>E$32/E$25</f>
        <v>4.8000000000000001E-2</v>
      </c>
      <c r="F13" s="44">
        <f>F$32/F$25</f>
        <v>4.6666666666666669E-2</v>
      </c>
      <c r="G13" s="44">
        <f>G$32/G$25</f>
        <v>0.04</v>
      </c>
      <c r="H13" s="45">
        <f>H$32/H$25</f>
        <v>3.5999999999999997E-2</v>
      </c>
      <c r="I13" s="46">
        <v>3.5000000000000003E-2</v>
      </c>
      <c r="J13" s="46">
        <v>3.5000000000000003E-2</v>
      </c>
      <c r="K13" s="46">
        <v>3.5000000000000003E-2</v>
      </c>
      <c r="L13" s="46">
        <v>3.5000000000000003E-2</v>
      </c>
      <c r="M13" s="46">
        <v>3.5000000000000003E-2</v>
      </c>
      <c r="N13" s="18"/>
    </row>
    <row r="14" spans="1:14" s="12" customFormat="1" ht="16" customHeight="1" x14ac:dyDescent="0.35">
      <c r="B14" s="36" t="s">
        <v>24</v>
      </c>
      <c r="C14" s="36"/>
      <c r="D14" s="44">
        <f>D$33/D$25</f>
        <v>0.05</v>
      </c>
      <c r="E14" s="44">
        <f>E$33/E$25</f>
        <v>4.8000000000000001E-2</v>
      </c>
      <c r="F14" s="44">
        <f>F$33/F$25</f>
        <v>4.6666666666666669E-2</v>
      </c>
      <c r="G14" s="44">
        <f>G$33/G$25</f>
        <v>0.04</v>
      </c>
      <c r="H14" s="45">
        <f>H$33/H$25</f>
        <v>3.5999999999999997E-2</v>
      </c>
      <c r="I14" s="46">
        <v>3.5000000000000003E-2</v>
      </c>
      <c r="J14" s="46">
        <v>3.5000000000000003E-2</v>
      </c>
      <c r="K14" s="46">
        <v>3.5000000000000003E-2</v>
      </c>
      <c r="L14" s="46">
        <v>3.5000000000000003E-2</v>
      </c>
      <c r="M14" s="46">
        <v>3.5000000000000003E-2</v>
      </c>
      <c r="N14" s="18"/>
    </row>
    <row r="15" spans="1:14" s="12" customFormat="1" ht="16" customHeight="1" x14ac:dyDescent="0.35">
      <c r="B15" s="36" t="s">
        <v>25</v>
      </c>
      <c r="C15" s="36"/>
      <c r="D15" s="44">
        <f>D$34/D$25</f>
        <v>0.05</v>
      </c>
      <c r="E15" s="44">
        <f>E$34/E$25</f>
        <v>4.8000000000000001E-2</v>
      </c>
      <c r="F15" s="44">
        <f>F$34/F$25</f>
        <v>4.6666666666666669E-2</v>
      </c>
      <c r="G15" s="44">
        <f>G$34/G$25</f>
        <v>0.04</v>
      </c>
      <c r="H15" s="45">
        <f>H$34/H$25</f>
        <v>3.5999999999999997E-2</v>
      </c>
      <c r="I15" s="46">
        <v>3.5000000000000003E-2</v>
      </c>
      <c r="J15" s="46">
        <v>3.5000000000000003E-2</v>
      </c>
      <c r="K15" s="46">
        <v>3.5000000000000003E-2</v>
      </c>
      <c r="L15" s="46">
        <v>3.5000000000000003E-2</v>
      </c>
      <c r="M15" s="46">
        <v>3.5000000000000003E-2</v>
      </c>
      <c r="N15" s="18"/>
    </row>
    <row r="16" spans="1:14" s="12" customFormat="1" ht="16" customHeight="1" x14ac:dyDescent="0.35">
      <c r="A16" s="11"/>
      <c r="B16" s="43" t="s">
        <v>26</v>
      </c>
      <c r="C16" s="43"/>
      <c r="D16" s="44">
        <f>D$35/D$25</f>
        <v>0.05</v>
      </c>
      <c r="E16" s="44">
        <f>E$35/E$25</f>
        <v>4.8000000000000001E-2</v>
      </c>
      <c r="F16" s="44">
        <f>F$35/F$25</f>
        <v>4.6666666666666669E-2</v>
      </c>
      <c r="G16" s="44">
        <f>G$35/G$25</f>
        <v>0.04</v>
      </c>
      <c r="H16" s="45">
        <f>H$35/H$25</f>
        <v>3.5999999999999997E-2</v>
      </c>
      <c r="I16" s="46">
        <v>3.5000000000000003E-2</v>
      </c>
      <c r="J16" s="46">
        <v>3.5000000000000003E-2</v>
      </c>
      <c r="K16" s="46">
        <v>3.5000000000000003E-2</v>
      </c>
      <c r="L16" s="46">
        <v>3.5000000000000003E-2</v>
      </c>
      <c r="M16" s="46">
        <v>3.5000000000000003E-2</v>
      </c>
      <c r="N16" s="18"/>
    </row>
    <row r="17" spans="1:14" s="12" customFormat="1" ht="5" customHeight="1" x14ac:dyDescent="0.35">
      <c r="B17" s="55"/>
      <c r="C17" s="36"/>
      <c r="D17" s="56"/>
      <c r="E17" s="56"/>
      <c r="F17" s="56"/>
      <c r="G17" s="56"/>
      <c r="H17" s="57"/>
      <c r="I17" s="56"/>
      <c r="J17" s="56"/>
      <c r="K17" s="56"/>
      <c r="L17" s="56"/>
      <c r="M17" s="56"/>
      <c r="N17" s="18"/>
    </row>
    <row r="18" spans="1:14" s="12" customFormat="1" ht="16" customHeight="1" x14ac:dyDescent="0.35">
      <c r="B18" s="36" t="s">
        <v>38</v>
      </c>
      <c r="C18" s="36"/>
      <c r="D18" s="44">
        <f>D$43/D$25</f>
        <v>0.05</v>
      </c>
      <c r="E18" s="44">
        <f>E$43/E$25</f>
        <v>4.8000000000000001E-2</v>
      </c>
      <c r="F18" s="44">
        <f>F$43/F$25</f>
        <v>4.6666666666666669E-2</v>
      </c>
      <c r="G18" s="44">
        <f>G$43/G$25</f>
        <v>0.04</v>
      </c>
      <c r="H18" s="45">
        <f>H$43/H$25</f>
        <v>3.5999999999999997E-2</v>
      </c>
      <c r="I18" s="46">
        <v>3.5000000000000003E-2</v>
      </c>
      <c r="J18" s="46">
        <v>3.5000000000000003E-2</v>
      </c>
      <c r="K18" s="46">
        <v>3.5000000000000003E-2</v>
      </c>
      <c r="L18" s="46">
        <v>3.5000000000000003E-2</v>
      </c>
      <c r="M18" s="46">
        <v>3.5000000000000003E-2</v>
      </c>
      <c r="N18" s="20"/>
    </row>
    <row r="19" spans="1:14" s="12" customFormat="1" ht="16" customHeight="1" x14ac:dyDescent="0.35">
      <c r="B19" s="36" t="s">
        <v>39</v>
      </c>
      <c r="C19" s="36"/>
      <c r="D19" s="44">
        <f>D$44/D$25</f>
        <v>0.05</v>
      </c>
      <c r="E19" s="44">
        <f>E$44/E$25</f>
        <v>4.8000000000000001E-2</v>
      </c>
      <c r="F19" s="44">
        <f>F$44/F$25</f>
        <v>4.6666666666666669E-2</v>
      </c>
      <c r="G19" s="44">
        <f>G$44/G$25</f>
        <v>0.04</v>
      </c>
      <c r="H19" s="45">
        <f>H$44/H$25</f>
        <v>3.5999999999999997E-2</v>
      </c>
      <c r="I19" s="46">
        <v>3.5000000000000003E-2</v>
      </c>
      <c r="J19" s="46">
        <v>3.5000000000000003E-2</v>
      </c>
      <c r="K19" s="46">
        <v>3.5000000000000003E-2</v>
      </c>
      <c r="L19" s="46">
        <v>3.5000000000000003E-2</v>
      </c>
      <c r="M19" s="46">
        <v>3.5000000000000003E-2</v>
      </c>
      <c r="N19" s="20"/>
    </row>
    <row r="20" spans="1:14" s="12" customFormat="1" ht="5" customHeight="1" x14ac:dyDescent="0.35">
      <c r="B20" s="36"/>
      <c r="C20" s="36"/>
      <c r="D20" s="47"/>
      <c r="E20" s="47"/>
      <c r="F20" s="47"/>
      <c r="G20" s="47"/>
      <c r="H20" s="48"/>
      <c r="I20" s="58"/>
      <c r="J20" s="58"/>
      <c r="K20" s="58"/>
      <c r="L20" s="58"/>
      <c r="M20" s="58"/>
      <c r="N20" s="18"/>
    </row>
    <row r="21" spans="1:14" s="12" customFormat="1" ht="16" customHeight="1" x14ac:dyDescent="0.35">
      <c r="B21" s="36" t="s">
        <v>32</v>
      </c>
      <c r="C21" s="36"/>
      <c r="D21" s="44">
        <f>D$49/D$46</f>
        <v>0.2</v>
      </c>
      <c r="E21" s="44">
        <f t="shared" ref="E21:H21" si="4">E$49/E$46</f>
        <v>0.20689655172413793</v>
      </c>
      <c r="F21" s="44">
        <f t="shared" si="4"/>
        <v>0.21052631578947367</v>
      </c>
      <c r="G21" s="44">
        <f t="shared" si="4"/>
        <v>0.20618556701030927</v>
      </c>
      <c r="H21" s="45">
        <f t="shared" si="4"/>
        <v>0.20512820512820512</v>
      </c>
      <c r="I21" s="46">
        <v>0.21</v>
      </c>
      <c r="J21" s="46">
        <v>0.21</v>
      </c>
      <c r="K21" s="46">
        <v>0.21</v>
      </c>
      <c r="L21" s="46">
        <v>0.21</v>
      </c>
      <c r="M21" s="46">
        <v>0.21</v>
      </c>
      <c r="N21" s="20"/>
    </row>
    <row r="22" spans="1:14" s="17" customFormat="1" ht="16" customHeight="1" x14ac:dyDescent="0.3">
      <c r="A22" s="16"/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19"/>
    </row>
    <row r="23" spans="1:14" ht="18" x14ac:dyDescent="0.35">
      <c r="B23" s="7" t="s">
        <v>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4" ht="5" customHeight="1" x14ac:dyDescent="0.3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4" s="17" customFormat="1" ht="16" customHeight="1" x14ac:dyDescent="0.3">
      <c r="A25" s="16"/>
      <c r="B25" s="59" t="s">
        <v>4</v>
      </c>
      <c r="C25" s="59"/>
      <c r="D25" s="60">
        <v>2000</v>
      </c>
      <c r="E25" s="60">
        <v>2500</v>
      </c>
      <c r="F25" s="60">
        <v>3000</v>
      </c>
      <c r="G25" s="60">
        <v>4000</v>
      </c>
      <c r="H25" s="61">
        <v>5000</v>
      </c>
      <c r="I25" s="62">
        <f>H25*(1+I$7)</f>
        <v>6000</v>
      </c>
      <c r="J25" s="62">
        <f t="shared" ref="J25:M25" si="5">I25*(1+J$7)</f>
        <v>7200</v>
      </c>
      <c r="K25" s="62">
        <f t="shared" si="5"/>
        <v>8640</v>
      </c>
      <c r="L25" s="62">
        <f t="shared" si="5"/>
        <v>10368</v>
      </c>
      <c r="M25" s="62">
        <f t="shared" si="5"/>
        <v>12441.6</v>
      </c>
      <c r="N25" s="19"/>
    </row>
    <row r="26" spans="1:14" s="17" customFormat="1" ht="16" customHeight="1" x14ac:dyDescent="0.3">
      <c r="B26" s="63" t="s">
        <v>3</v>
      </c>
      <c r="C26" s="63"/>
      <c r="D26" s="64">
        <v>1000</v>
      </c>
      <c r="E26" s="64">
        <v>1250</v>
      </c>
      <c r="F26" s="64">
        <v>1500</v>
      </c>
      <c r="G26" s="64">
        <v>1750</v>
      </c>
      <c r="H26" s="65">
        <v>2000</v>
      </c>
      <c r="I26" s="66">
        <f>I25-I27</f>
        <v>2400</v>
      </c>
      <c r="J26" s="66">
        <f t="shared" ref="J26:M26" si="6">J25-J27</f>
        <v>2880</v>
      </c>
      <c r="K26" s="66">
        <f t="shared" si="6"/>
        <v>3456</v>
      </c>
      <c r="L26" s="66">
        <f t="shared" si="6"/>
        <v>4147.2</v>
      </c>
      <c r="M26" s="66">
        <f t="shared" si="6"/>
        <v>4976.6400000000003</v>
      </c>
      <c r="N26" s="19"/>
    </row>
    <row r="27" spans="1:14" s="17" customFormat="1" ht="16" customHeight="1" x14ac:dyDescent="0.3">
      <c r="A27" s="16"/>
      <c r="B27" s="104" t="s">
        <v>1</v>
      </c>
      <c r="C27" s="104"/>
      <c r="D27" s="105">
        <f>D$25-D$26</f>
        <v>1000</v>
      </c>
      <c r="E27" s="105">
        <f>E$25-E$26</f>
        <v>1250</v>
      </c>
      <c r="F27" s="105">
        <f>F$25-F$26</f>
        <v>1500</v>
      </c>
      <c r="G27" s="105">
        <f>G$25-G$26</f>
        <v>2250</v>
      </c>
      <c r="H27" s="106">
        <f>H$25-H$26</f>
        <v>3000</v>
      </c>
      <c r="I27" s="105">
        <f>I$25*I$8</f>
        <v>3600</v>
      </c>
      <c r="J27" s="105">
        <f t="shared" ref="J27:M27" si="7">J$25*J$8</f>
        <v>4320</v>
      </c>
      <c r="K27" s="105">
        <f t="shared" si="7"/>
        <v>5184</v>
      </c>
      <c r="L27" s="105">
        <f t="shared" si="7"/>
        <v>6220.8</v>
      </c>
      <c r="M27" s="105">
        <f t="shared" si="7"/>
        <v>7464.96</v>
      </c>
      <c r="N27" s="19"/>
    </row>
    <row r="28" spans="1:14" s="12" customFormat="1" ht="5" customHeight="1" x14ac:dyDescent="0.35">
      <c r="A28" s="11"/>
      <c r="B28" s="36"/>
      <c r="C28" s="36"/>
      <c r="D28" s="70"/>
      <c r="E28" s="70"/>
      <c r="F28" s="70"/>
      <c r="G28" s="70"/>
      <c r="H28" s="71"/>
      <c r="I28" s="70"/>
      <c r="J28" s="70"/>
      <c r="K28" s="70"/>
      <c r="L28" s="70"/>
      <c r="M28" s="70"/>
      <c r="N28" s="18"/>
    </row>
    <row r="29" spans="1:14" s="17" customFormat="1" ht="16" customHeight="1" x14ac:dyDescent="0.3">
      <c r="A29" s="16"/>
      <c r="B29" s="72" t="s">
        <v>21</v>
      </c>
      <c r="C29" s="72"/>
      <c r="D29" s="73"/>
      <c r="E29" s="73"/>
      <c r="F29" s="73"/>
      <c r="G29" s="73"/>
      <c r="H29" s="74"/>
      <c r="I29" s="75"/>
      <c r="J29" s="75"/>
      <c r="K29" s="75"/>
      <c r="L29" s="75"/>
      <c r="M29" s="75"/>
      <c r="N29" s="19"/>
    </row>
    <row r="30" spans="1:14" s="17" customFormat="1" ht="16" customHeight="1" x14ac:dyDescent="0.3">
      <c r="A30" s="16"/>
      <c r="B30" s="76" t="s">
        <v>29</v>
      </c>
      <c r="C30" s="76"/>
      <c r="D30" s="77">
        <v>100</v>
      </c>
      <c r="E30" s="77">
        <v>120</v>
      </c>
      <c r="F30" s="77">
        <v>140</v>
      </c>
      <c r="G30" s="77">
        <v>160</v>
      </c>
      <c r="H30" s="65">
        <v>180</v>
      </c>
      <c r="I30" s="78">
        <f>I$11*I$25</f>
        <v>210.00000000000003</v>
      </c>
      <c r="J30" s="78">
        <f>J$11*J$25</f>
        <v>252.00000000000003</v>
      </c>
      <c r="K30" s="78">
        <f>K$11*K$25</f>
        <v>302.40000000000003</v>
      </c>
      <c r="L30" s="78">
        <f>L$11*L$25</f>
        <v>362.88000000000005</v>
      </c>
      <c r="M30" s="78">
        <f>M$11*M$25</f>
        <v>435.45600000000007</v>
      </c>
      <c r="N30" s="19"/>
    </row>
    <row r="31" spans="1:14" s="17" customFormat="1" ht="16" customHeight="1" x14ac:dyDescent="0.3">
      <c r="A31" s="16"/>
      <c r="B31" s="76" t="s">
        <v>12</v>
      </c>
      <c r="C31" s="76"/>
      <c r="D31" s="77">
        <v>100</v>
      </c>
      <c r="E31" s="77">
        <v>120</v>
      </c>
      <c r="F31" s="77">
        <v>140</v>
      </c>
      <c r="G31" s="77">
        <v>160</v>
      </c>
      <c r="H31" s="65">
        <v>180</v>
      </c>
      <c r="I31" s="78">
        <f>I$12*I$25</f>
        <v>210.00000000000003</v>
      </c>
      <c r="J31" s="78">
        <f>J$12*J$25</f>
        <v>252.00000000000003</v>
      </c>
      <c r="K31" s="78">
        <f>K$12*K$25</f>
        <v>302.40000000000003</v>
      </c>
      <c r="L31" s="78">
        <f>L$12*L$25</f>
        <v>362.88000000000005</v>
      </c>
      <c r="M31" s="78">
        <f>M$12*M$25</f>
        <v>435.45600000000007</v>
      </c>
      <c r="N31" s="19"/>
    </row>
    <row r="32" spans="1:14" s="17" customFormat="1" ht="16" customHeight="1" x14ac:dyDescent="0.3">
      <c r="A32" s="16"/>
      <c r="B32" s="76" t="s">
        <v>27</v>
      </c>
      <c r="C32" s="76"/>
      <c r="D32" s="77">
        <v>100</v>
      </c>
      <c r="E32" s="77">
        <v>120</v>
      </c>
      <c r="F32" s="77">
        <v>140</v>
      </c>
      <c r="G32" s="77">
        <v>160</v>
      </c>
      <c r="H32" s="65">
        <v>180</v>
      </c>
      <c r="I32" s="78">
        <f>I$13*I$25</f>
        <v>210.00000000000003</v>
      </c>
      <c r="J32" s="78">
        <f>J$13*J$25</f>
        <v>252.00000000000003</v>
      </c>
      <c r="K32" s="78">
        <f>K$13*K$25</f>
        <v>302.40000000000003</v>
      </c>
      <c r="L32" s="78">
        <f>L$13*L$25</f>
        <v>362.88000000000005</v>
      </c>
      <c r="M32" s="78">
        <f>M$13*M$25</f>
        <v>435.45600000000007</v>
      </c>
      <c r="N32" s="19"/>
    </row>
    <row r="33" spans="1:14" s="17" customFormat="1" ht="16" customHeight="1" x14ac:dyDescent="0.3">
      <c r="B33" s="63" t="s">
        <v>24</v>
      </c>
      <c r="C33" s="63"/>
      <c r="D33" s="64">
        <v>100</v>
      </c>
      <c r="E33" s="64">
        <v>120</v>
      </c>
      <c r="F33" s="64">
        <v>140</v>
      </c>
      <c r="G33" s="64">
        <v>160</v>
      </c>
      <c r="H33" s="65">
        <v>180</v>
      </c>
      <c r="I33" s="78">
        <f>I$14*I$25</f>
        <v>210.00000000000003</v>
      </c>
      <c r="J33" s="78">
        <f>J$14*J$25</f>
        <v>252.00000000000003</v>
      </c>
      <c r="K33" s="78">
        <f>K$14*K$25</f>
        <v>302.40000000000003</v>
      </c>
      <c r="L33" s="78">
        <f>L$14*L$25</f>
        <v>362.88000000000005</v>
      </c>
      <c r="M33" s="78">
        <f>M$14*M$25</f>
        <v>435.45600000000007</v>
      </c>
      <c r="N33" s="19"/>
    </row>
    <row r="34" spans="1:14" s="17" customFormat="1" ht="16" customHeight="1" x14ac:dyDescent="0.3">
      <c r="B34" s="63" t="s">
        <v>25</v>
      </c>
      <c r="C34" s="63"/>
      <c r="D34" s="64">
        <v>100</v>
      </c>
      <c r="E34" s="64">
        <v>120</v>
      </c>
      <c r="F34" s="64">
        <v>140</v>
      </c>
      <c r="G34" s="64">
        <v>160</v>
      </c>
      <c r="H34" s="65">
        <v>180</v>
      </c>
      <c r="I34" s="78">
        <f>I$15*I$25</f>
        <v>210.00000000000003</v>
      </c>
      <c r="J34" s="78">
        <f>J$15*J$25</f>
        <v>252.00000000000003</v>
      </c>
      <c r="K34" s="78">
        <f>K$15*K$25</f>
        <v>302.40000000000003</v>
      </c>
      <c r="L34" s="78">
        <f>L$15*L$25</f>
        <v>362.88000000000005</v>
      </c>
      <c r="M34" s="78">
        <f>M$15*M$25</f>
        <v>435.45600000000007</v>
      </c>
      <c r="N34" s="19"/>
    </row>
    <row r="35" spans="1:14" s="17" customFormat="1" ht="16" customHeight="1" x14ac:dyDescent="0.3">
      <c r="A35" s="16"/>
      <c r="B35" s="76" t="s">
        <v>26</v>
      </c>
      <c r="C35" s="76"/>
      <c r="D35" s="77">
        <v>100</v>
      </c>
      <c r="E35" s="77">
        <v>120</v>
      </c>
      <c r="F35" s="77">
        <v>140</v>
      </c>
      <c r="G35" s="77">
        <v>160</v>
      </c>
      <c r="H35" s="65">
        <v>180</v>
      </c>
      <c r="I35" s="78">
        <f>I$16*I$25</f>
        <v>210.00000000000003</v>
      </c>
      <c r="J35" s="78">
        <f>J$16*J$25</f>
        <v>252.00000000000003</v>
      </c>
      <c r="K35" s="78">
        <f>K$16*K$25</f>
        <v>302.40000000000003</v>
      </c>
      <c r="L35" s="78">
        <f>L$16*L$25</f>
        <v>362.88000000000005</v>
      </c>
      <c r="M35" s="78">
        <f>M$16*M$25</f>
        <v>435.45600000000007</v>
      </c>
      <c r="N35" s="19"/>
    </row>
    <row r="36" spans="1:14" s="17" customFormat="1" ht="5" customHeight="1" x14ac:dyDescent="0.3">
      <c r="B36" s="63"/>
      <c r="C36" s="63"/>
      <c r="D36" s="79"/>
      <c r="E36" s="79"/>
      <c r="F36" s="79"/>
      <c r="G36" s="79"/>
      <c r="H36" s="80"/>
      <c r="I36" s="79"/>
      <c r="J36" s="79"/>
      <c r="K36" s="79"/>
      <c r="L36" s="79"/>
      <c r="M36" s="79"/>
      <c r="N36" s="19"/>
    </row>
    <row r="37" spans="1:14" s="17" customFormat="1" ht="16" customHeight="1" x14ac:dyDescent="0.3">
      <c r="A37" s="16"/>
      <c r="B37" s="81" t="s">
        <v>18</v>
      </c>
      <c r="C37" s="81"/>
      <c r="D37" s="82">
        <f t="shared" ref="D37:M37" si="8">SUM(D$30:D$35)</f>
        <v>600</v>
      </c>
      <c r="E37" s="82">
        <f t="shared" si="8"/>
        <v>720</v>
      </c>
      <c r="F37" s="82">
        <f t="shared" si="8"/>
        <v>840</v>
      </c>
      <c r="G37" s="82">
        <f t="shared" si="8"/>
        <v>960</v>
      </c>
      <c r="H37" s="83">
        <f t="shared" si="8"/>
        <v>1080</v>
      </c>
      <c r="I37" s="82">
        <f t="shared" si="8"/>
        <v>1260.0000000000002</v>
      </c>
      <c r="J37" s="82">
        <f t="shared" si="8"/>
        <v>1512.0000000000002</v>
      </c>
      <c r="K37" s="82">
        <f t="shared" si="8"/>
        <v>1814.4000000000003</v>
      </c>
      <c r="L37" s="82">
        <f t="shared" si="8"/>
        <v>2177.2800000000002</v>
      </c>
      <c r="M37" s="82">
        <f t="shared" si="8"/>
        <v>2612.7360000000003</v>
      </c>
      <c r="N37" s="19"/>
    </row>
    <row r="38" spans="1:14" s="17" customFormat="1" ht="16" customHeight="1" x14ac:dyDescent="0.3">
      <c r="A38" s="16"/>
      <c r="B38" s="13" t="s">
        <v>9</v>
      </c>
      <c r="C38" s="13"/>
      <c r="D38" s="14">
        <f>D$37/D$25</f>
        <v>0.3</v>
      </c>
      <c r="E38" s="14">
        <f>E$37/E$25</f>
        <v>0.28799999999999998</v>
      </c>
      <c r="F38" s="14">
        <f>F$37/F$25</f>
        <v>0.28000000000000003</v>
      </c>
      <c r="G38" s="14">
        <f>G$37/G$25</f>
        <v>0.24</v>
      </c>
      <c r="H38" s="15">
        <f>H$37/H$25</f>
        <v>0.216</v>
      </c>
      <c r="I38" s="14">
        <f>I$37/I$25</f>
        <v>0.21000000000000005</v>
      </c>
      <c r="J38" s="14">
        <f>J$37/J$25</f>
        <v>0.21000000000000002</v>
      </c>
      <c r="K38" s="14">
        <f>K$37/K$25</f>
        <v>0.21000000000000005</v>
      </c>
      <c r="L38" s="14">
        <f>L$37/L$25</f>
        <v>0.21000000000000002</v>
      </c>
      <c r="M38" s="14">
        <f>M$37/M$25</f>
        <v>0.21000000000000002</v>
      </c>
      <c r="N38" s="19"/>
    </row>
    <row r="39" spans="1:14" s="17" customFormat="1" ht="5" customHeight="1" x14ac:dyDescent="0.3">
      <c r="B39" s="67"/>
      <c r="C39" s="63"/>
      <c r="D39" s="84"/>
      <c r="E39" s="84"/>
      <c r="F39" s="84"/>
      <c r="G39" s="84"/>
      <c r="H39" s="85"/>
      <c r="I39" s="84"/>
      <c r="J39" s="84"/>
      <c r="K39" s="84"/>
      <c r="L39" s="84"/>
      <c r="M39" s="84"/>
      <c r="N39" s="19"/>
    </row>
    <row r="40" spans="1:14" s="17" customFormat="1" ht="16" customHeight="1" x14ac:dyDescent="0.3">
      <c r="B40" s="67" t="s">
        <v>22</v>
      </c>
      <c r="C40" s="67"/>
      <c r="D40" s="68">
        <f>D$27-D$37</f>
        <v>400</v>
      </c>
      <c r="E40" s="68">
        <f>E$27-E$37</f>
        <v>530</v>
      </c>
      <c r="F40" s="68">
        <f>F$27-F$37</f>
        <v>660</v>
      </c>
      <c r="G40" s="68">
        <f>G$27-G$37</f>
        <v>1290</v>
      </c>
      <c r="H40" s="69">
        <f>H$27-H$37</f>
        <v>1920</v>
      </c>
      <c r="I40" s="68">
        <f>I$27-I$37</f>
        <v>2340</v>
      </c>
      <c r="J40" s="68">
        <f>J$27-J$37</f>
        <v>2808</v>
      </c>
      <c r="K40" s="68">
        <f>K$27-K$37</f>
        <v>3369.5999999999995</v>
      </c>
      <c r="L40" s="68">
        <f>L$27-L$37</f>
        <v>4043.52</v>
      </c>
      <c r="M40" s="68">
        <f>M$27-M$37</f>
        <v>4852.2240000000002</v>
      </c>
      <c r="N40" s="19"/>
    </row>
    <row r="41" spans="1:14" s="17" customFormat="1" ht="16" customHeight="1" x14ac:dyDescent="0.3">
      <c r="A41" s="16"/>
      <c r="B41" s="13" t="s">
        <v>23</v>
      </c>
      <c r="C41" s="13"/>
      <c r="D41" s="14">
        <f>D$40/D$25</f>
        <v>0.2</v>
      </c>
      <c r="E41" s="14">
        <f>E$40/E$25</f>
        <v>0.21199999999999999</v>
      </c>
      <c r="F41" s="14">
        <f>F$40/F$25</f>
        <v>0.22</v>
      </c>
      <c r="G41" s="14">
        <f>G$40/G$25</f>
        <v>0.32250000000000001</v>
      </c>
      <c r="H41" s="15">
        <f>H$40/H$25</f>
        <v>0.38400000000000001</v>
      </c>
      <c r="I41" s="14">
        <f>I$40/I$25</f>
        <v>0.39</v>
      </c>
      <c r="J41" s="14">
        <f>J$40/J$25</f>
        <v>0.39</v>
      </c>
      <c r="K41" s="14">
        <f>K$40/K$25</f>
        <v>0.38999999999999996</v>
      </c>
      <c r="L41" s="14">
        <f>L$40/L$25</f>
        <v>0.39</v>
      </c>
      <c r="M41" s="14">
        <f>M$40/M$25</f>
        <v>0.39</v>
      </c>
      <c r="N41" s="19"/>
    </row>
    <row r="42" spans="1:14" s="17" customFormat="1" ht="5" customHeight="1" x14ac:dyDescent="0.3">
      <c r="B42" s="67"/>
      <c r="C42" s="63"/>
      <c r="D42" s="84"/>
      <c r="E42" s="84"/>
      <c r="F42" s="84"/>
      <c r="G42" s="84"/>
      <c r="H42" s="85"/>
      <c r="I42" s="84"/>
      <c r="J42" s="84"/>
      <c r="K42" s="84"/>
      <c r="L42" s="84"/>
      <c r="M42" s="84"/>
      <c r="N42" s="19"/>
    </row>
    <row r="43" spans="1:14" s="17" customFormat="1" ht="16" customHeight="1" x14ac:dyDescent="0.35">
      <c r="B43" s="63" t="s">
        <v>38</v>
      </c>
      <c r="C43" s="63"/>
      <c r="D43" s="64">
        <v>100</v>
      </c>
      <c r="E43" s="64">
        <v>120</v>
      </c>
      <c r="F43" s="64">
        <v>140</v>
      </c>
      <c r="G43" s="64">
        <v>160</v>
      </c>
      <c r="H43" s="65">
        <v>180</v>
      </c>
      <c r="I43" s="78">
        <f>I$18*I$25</f>
        <v>210.00000000000003</v>
      </c>
      <c r="J43" s="78">
        <f>J$18*J$25</f>
        <v>252.00000000000003</v>
      </c>
      <c r="K43" s="78">
        <f>K$18*K$25</f>
        <v>302.40000000000003</v>
      </c>
      <c r="L43" s="78">
        <f>L$18*L$25</f>
        <v>362.88000000000005</v>
      </c>
      <c r="M43" s="78">
        <f>M$18*M$25</f>
        <v>435.45600000000007</v>
      </c>
      <c r="N43" s="20"/>
    </row>
    <row r="44" spans="1:14" s="17" customFormat="1" ht="16" customHeight="1" x14ac:dyDescent="0.35">
      <c r="B44" s="63" t="s">
        <v>39</v>
      </c>
      <c r="C44" s="63"/>
      <c r="D44" s="64">
        <v>100</v>
      </c>
      <c r="E44" s="64">
        <v>120</v>
      </c>
      <c r="F44" s="64">
        <v>140</v>
      </c>
      <c r="G44" s="64">
        <v>160</v>
      </c>
      <c r="H44" s="65">
        <v>180</v>
      </c>
      <c r="I44" s="78">
        <f>I$19*I$25</f>
        <v>210.00000000000003</v>
      </c>
      <c r="J44" s="78">
        <f>J$19*J$25</f>
        <v>252.00000000000003</v>
      </c>
      <c r="K44" s="78">
        <f>K$19*K$25</f>
        <v>302.40000000000003</v>
      </c>
      <c r="L44" s="78">
        <f>L$19*L$25</f>
        <v>362.88000000000005</v>
      </c>
      <c r="M44" s="78">
        <f>M$19*M$25</f>
        <v>435.45600000000007</v>
      </c>
      <c r="N44" s="20"/>
    </row>
    <row r="45" spans="1:14" s="17" customFormat="1" ht="5" customHeight="1" x14ac:dyDescent="0.3">
      <c r="B45" s="63"/>
      <c r="C45" s="63"/>
      <c r="D45" s="79"/>
      <c r="E45" s="79"/>
      <c r="F45" s="79"/>
      <c r="G45" s="79"/>
      <c r="H45" s="80"/>
      <c r="I45" s="86"/>
      <c r="J45" s="86"/>
      <c r="K45" s="86"/>
      <c r="L45" s="86"/>
      <c r="M45" s="86"/>
      <c r="N45" s="19"/>
    </row>
    <row r="46" spans="1:14" s="17" customFormat="1" ht="16" customHeight="1" x14ac:dyDescent="0.3">
      <c r="A46" s="16"/>
      <c r="B46" s="67" t="s">
        <v>28</v>
      </c>
      <c r="C46" s="67"/>
      <c r="D46" s="68">
        <f>D$40-SUM(D$43:D$44)</f>
        <v>200</v>
      </c>
      <c r="E46" s="68">
        <f t="shared" ref="E46:M46" si="9">E$40-SUM(E$43:E$44)</f>
        <v>290</v>
      </c>
      <c r="F46" s="68">
        <f t="shared" si="9"/>
        <v>380</v>
      </c>
      <c r="G46" s="68">
        <f t="shared" si="9"/>
        <v>970</v>
      </c>
      <c r="H46" s="69">
        <f t="shared" si="9"/>
        <v>1560</v>
      </c>
      <c r="I46" s="68">
        <f>I$40-SUM(I$43:I$44)</f>
        <v>1920</v>
      </c>
      <c r="J46" s="68">
        <f t="shared" si="9"/>
        <v>2304</v>
      </c>
      <c r="K46" s="68">
        <f t="shared" si="9"/>
        <v>2764.7999999999993</v>
      </c>
      <c r="L46" s="68">
        <f t="shared" si="9"/>
        <v>3317.7599999999998</v>
      </c>
      <c r="M46" s="68">
        <f t="shared" si="9"/>
        <v>3981.3119999999999</v>
      </c>
      <c r="N46" s="19"/>
    </row>
    <row r="47" spans="1:14" s="17" customFormat="1" ht="16" customHeight="1" x14ac:dyDescent="0.3">
      <c r="A47" s="16"/>
      <c r="B47" s="13" t="s">
        <v>20</v>
      </c>
      <c r="C47" s="13"/>
      <c r="D47" s="14">
        <f>D$46/D$25</f>
        <v>0.1</v>
      </c>
      <c r="E47" s="14">
        <f>E$46/E$25</f>
        <v>0.11600000000000001</v>
      </c>
      <c r="F47" s="14">
        <f>F$46/F$25</f>
        <v>0.12666666666666668</v>
      </c>
      <c r="G47" s="14">
        <f>G$46/G$25</f>
        <v>0.24249999999999999</v>
      </c>
      <c r="H47" s="15">
        <f>H$46/H$25</f>
        <v>0.312</v>
      </c>
      <c r="I47" s="14">
        <f>I$46/I$25</f>
        <v>0.32</v>
      </c>
      <c r="J47" s="14">
        <f>J$46/J$25</f>
        <v>0.32</v>
      </c>
      <c r="K47" s="14">
        <f>K$46/K$25</f>
        <v>0.3199999999999999</v>
      </c>
      <c r="L47" s="14">
        <f>L$46/L$25</f>
        <v>0.31999999999999995</v>
      </c>
      <c r="M47" s="14">
        <f>M$46/M$25</f>
        <v>0.32</v>
      </c>
      <c r="N47" s="19"/>
    </row>
    <row r="48" spans="1:14" s="17" customFormat="1" ht="5" customHeight="1" x14ac:dyDescent="0.3">
      <c r="A48" s="16"/>
      <c r="B48" s="36"/>
      <c r="C48" s="36"/>
      <c r="D48" s="70"/>
      <c r="E48" s="70"/>
      <c r="F48" s="70"/>
      <c r="G48" s="70"/>
      <c r="H48" s="71"/>
      <c r="I48" s="70"/>
      <c r="J48" s="70"/>
      <c r="K48" s="70"/>
      <c r="L48" s="70"/>
      <c r="M48" s="70"/>
      <c r="N48" s="19"/>
    </row>
    <row r="49" spans="1:14" s="17" customFormat="1" ht="16" customHeight="1" x14ac:dyDescent="0.35">
      <c r="B49" s="63" t="s">
        <v>2</v>
      </c>
      <c r="C49" s="63"/>
      <c r="D49" s="64">
        <v>40</v>
      </c>
      <c r="E49" s="64">
        <v>60</v>
      </c>
      <c r="F49" s="64">
        <v>80</v>
      </c>
      <c r="G49" s="64">
        <v>200</v>
      </c>
      <c r="H49" s="65">
        <v>320</v>
      </c>
      <c r="I49" s="87">
        <f>IF(I$46&gt;0,I$46*I$21, 0)</f>
        <v>403.2</v>
      </c>
      <c r="J49" s="87">
        <f>IF(J$46&gt;0,J$46*J$21, 0)</f>
        <v>483.84</v>
      </c>
      <c r="K49" s="87">
        <f>IF(K$46&gt;0,K$46*K$21, 0)</f>
        <v>580.60799999999983</v>
      </c>
      <c r="L49" s="87">
        <f>IF(L$46&gt;0,L$46*L$21, 0)</f>
        <v>696.72959999999989</v>
      </c>
      <c r="M49" s="87">
        <f>IF(M$46&gt;0,M$46*M$21, 0)</f>
        <v>836.07551999999998</v>
      </c>
      <c r="N49" s="20"/>
    </row>
    <row r="50" spans="1:14" s="17" customFormat="1" ht="5" customHeight="1" x14ac:dyDescent="0.3">
      <c r="B50" s="63"/>
      <c r="C50" s="63"/>
      <c r="D50" s="79"/>
      <c r="E50" s="79"/>
      <c r="F50" s="79"/>
      <c r="G50" s="79"/>
      <c r="H50" s="80"/>
      <c r="I50" s="86"/>
      <c r="J50" s="86"/>
      <c r="K50" s="86"/>
      <c r="L50" s="86"/>
      <c r="M50" s="86"/>
      <c r="N50" s="19"/>
    </row>
    <row r="51" spans="1:14" s="17" customFormat="1" ht="16" customHeight="1" x14ac:dyDescent="0.3">
      <c r="A51" s="16"/>
      <c r="B51" s="67" t="s">
        <v>19</v>
      </c>
      <c r="C51" s="67"/>
      <c r="D51" s="68">
        <f>D$46-D$49</f>
        <v>160</v>
      </c>
      <c r="E51" s="68">
        <f t="shared" ref="E51:M51" si="10">E$46-E$49</f>
        <v>230</v>
      </c>
      <c r="F51" s="68">
        <f t="shared" si="10"/>
        <v>300</v>
      </c>
      <c r="G51" s="68">
        <f t="shared" si="10"/>
        <v>770</v>
      </c>
      <c r="H51" s="69">
        <f t="shared" si="10"/>
        <v>1240</v>
      </c>
      <c r="I51" s="68">
        <f t="shared" si="10"/>
        <v>1516.8</v>
      </c>
      <c r="J51" s="68">
        <f t="shared" si="10"/>
        <v>1820.16</v>
      </c>
      <c r="K51" s="68">
        <f t="shared" si="10"/>
        <v>2184.1919999999996</v>
      </c>
      <c r="L51" s="68">
        <f t="shared" si="10"/>
        <v>2621.0303999999996</v>
      </c>
      <c r="M51" s="68">
        <f t="shared" si="10"/>
        <v>3145.23648</v>
      </c>
      <c r="N51" s="19"/>
    </row>
    <row r="52" spans="1:14" s="17" customFormat="1" ht="16" customHeight="1" x14ac:dyDescent="0.3">
      <c r="A52" s="16"/>
      <c r="B52" s="13" t="s">
        <v>20</v>
      </c>
      <c r="C52" s="13"/>
      <c r="D52" s="14">
        <f>D$51/D$25</f>
        <v>0.08</v>
      </c>
      <c r="E52" s="14">
        <f>E$51/E$25</f>
        <v>9.1999999999999998E-2</v>
      </c>
      <c r="F52" s="14">
        <f>F$51/F$25</f>
        <v>0.1</v>
      </c>
      <c r="G52" s="14">
        <f>G$51/G$25</f>
        <v>0.1925</v>
      </c>
      <c r="H52" s="15">
        <f>H$51/H$25</f>
        <v>0.248</v>
      </c>
      <c r="I52" s="14">
        <f>I$51/I$25</f>
        <v>0.25279999999999997</v>
      </c>
      <c r="J52" s="14">
        <f>J$51/J$25</f>
        <v>0.25280000000000002</v>
      </c>
      <c r="K52" s="14">
        <f>K$51/K$25</f>
        <v>0.25279999999999997</v>
      </c>
      <c r="L52" s="14">
        <f>L$51/L$25</f>
        <v>0.25279999999999997</v>
      </c>
      <c r="M52" s="14">
        <f>M$51/M$25</f>
        <v>0.25279999999999997</v>
      </c>
      <c r="N52" s="19"/>
    </row>
    <row r="53" spans="1:14" s="17" customFormat="1" ht="14" x14ac:dyDescent="0.3">
      <c r="A53" s="16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19"/>
    </row>
    <row r="54" spans="1:14" s="17" customFormat="1" ht="16" customHeight="1" x14ac:dyDescent="0.3">
      <c r="A54" s="16"/>
      <c r="B54" s="89" t="s">
        <v>34</v>
      </c>
      <c r="C54" s="90"/>
      <c r="D54" s="91"/>
      <c r="E54" s="91"/>
      <c r="F54" s="91"/>
      <c r="G54" s="91"/>
      <c r="H54" s="92"/>
      <c r="I54" s="93"/>
      <c r="J54" s="93"/>
      <c r="K54" s="93"/>
      <c r="L54" s="93"/>
      <c r="M54" s="94"/>
      <c r="N54" s="19"/>
    </row>
    <row r="55" spans="1:14" s="17" customFormat="1" ht="16" customHeight="1" x14ac:dyDescent="0.3">
      <c r="A55" s="16"/>
      <c r="B55" s="107" t="s">
        <v>19</v>
      </c>
      <c r="C55" s="67"/>
      <c r="D55" s="68">
        <f>D$51</f>
        <v>160</v>
      </c>
      <c r="E55" s="68">
        <f t="shared" ref="E55:M55" si="11">E$51</f>
        <v>230</v>
      </c>
      <c r="F55" s="68">
        <f t="shared" si="11"/>
        <v>300</v>
      </c>
      <c r="G55" s="68">
        <f t="shared" si="11"/>
        <v>770</v>
      </c>
      <c r="H55" s="69">
        <f t="shared" si="11"/>
        <v>1240</v>
      </c>
      <c r="I55" s="68">
        <f t="shared" si="11"/>
        <v>1516.8</v>
      </c>
      <c r="J55" s="68">
        <f t="shared" si="11"/>
        <v>1820.16</v>
      </c>
      <c r="K55" s="68">
        <f t="shared" si="11"/>
        <v>2184.1919999999996</v>
      </c>
      <c r="L55" s="68">
        <f t="shared" si="11"/>
        <v>2621.0303999999996</v>
      </c>
      <c r="M55" s="108">
        <f t="shared" si="11"/>
        <v>3145.23648</v>
      </c>
      <c r="N55" s="19"/>
    </row>
    <row r="56" spans="1:14" s="17" customFormat="1" ht="16" customHeight="1" x14ac:dyDescent="0.3">
      <c r="A56" s="16"/>
      <c r="B56" s="95" t="s">
        <v>36</v>
      </c>
      <c r="C56" s="63"/>
      <c r="D56" s="66">
        <f>D$33</f>
        <v>100</v>
      </c>
      <c r="E56" s="66">
        <f t="shared" ref="E56:M56" si="12">E$33</f>
        <v>120</v>
      </c>
      <c r="F56" s="66">
        <f t="shared" si="12"/>
        <v>140</v>
      </c>
      <c r="G56" s="66">
        <f t="shared" si="12"/>
        <v>160</v>
      </c>
      <c r="H56" s="96">
        <f t="shared" si="12"/>
        <v>180</v>
      </c>
      <c r="I56" s="66">
        <f t="shared" si="12"/>
        <v>210.00000000000003</v>
      </c>
      <c r="J56" s="66">
        <f t="shared" si="12"/>
        <v>252.00000000000003</v>
      </c>
      <c r="K56" s="66">
        <f t="shared" si="12"/>
        <v>302.40000000000003</v>
      </c>
      <c r="L56" s="66">
        <f t="shared" si="12"/>
        <v>362.88000000000005</v>
      </c>
      <c r="M56" s="97">
        <f t="shared" si="12"/>
        <v>435.45600000000007</v>
      </c>
      <c r="N56" s="19"/>
    </row>
    <row r="57" spans="1:14" s="17" customFormat="1" ht="16" customHeight="1" x14ac:dyDescent="0.3">
      <c r="A57" s="16"/>
      <c r="B57" s="95" t="s">
        <v>37</v>
      </c>
      <c r="C57" s="63"/>
      <c r="D57" s="66">
        <f>D$34</f>
        <v>100</v>
      </c>
      <c r="E57" s="66">
        <f t="shared" ref="E57:M57" si="13">E$34</f>
        <v>120</v>
      </c>
      <c r="F57" s="66">
        <f t="shared" si="13"/>
        <v>140</v>
      </c>
      <c r="G57" s="66">
        <f t="shared" si="13"/>
        <v>160</v>
      </c>
      <c r="H57" s="96">
        <f t="shared" si="13"/>
        <v>180</v>
      </c>
      <c r="I57" s="66">
        <f>I$34</f>
        <v>210.00000000000003</v>
      </c>
      <c r="J57" s="66">
        <f t="shared" si="13"/>
        <v>252.00000000000003</v>
      </c>
      <c r="K57" s="66">
        <f t="shared" si="13"/>
        <v>302.40000000000003</v>
      </c>
      <c r="L57" s="66">
        <f t="shared" si="13"/>
        <v>362.88000000000005</v>
      </c>
      <c r="M57" s="97">
        <f t="shared" si="13"/>
        <v>435.45600000000007</v>
      </c>
      <c r="N57" s="19"/>
    </row>
    <row r="58" spans="1:14" s="17" customFormat="1" ht="16" customHeight="1" x14ac:dyDescent="0.3">
      <c r="A58" s="16"/>
      <c r="B58" s="95" t="s">
        <v>42</v>
      </c>
      <c r="C58" s="63"/>
      <c r="D58" s="66">
        <f>D$43</f>
        <v>100</v>
      </c>
      <c r="E58" s="66">
        <f t="shared" ref="E58:M58" si="14">E$43</f>
        <v>120</v>
      </c>
      <c r="F58" s="66">
        <f t="shared" si="14"/>
        <v>140</v>
      </c>
      <c r="G58" s="66">
        <f t="shared" si="14"/>
        <v>160</v>
      </c>
      <c r="H58" s="96">
        <f t="shared" si="14"/>
        <v>180</v>
      </c>
      <c r="I58" s="66">
        <f t="shared" si="14"/>
        <v>210.00000000000003</v>
      </c>
      <c r="J58" s="66">
        <f t="shared" si="14"/>
        <v>252.00000000000003</v>
      </c>
      <c r="K58" s="66">
        <f t="shared" si="14"/>
        <v>302.40000000000003</v>
      </c>
      <c r="L58" s="66">
        <f t="shared" si="14"/>
        <v>362.88000000000005</v>
      </c>
      <c r="M58" s="97">
        <f t="shared" si="14"/>
        <v>435.45600000000007</v>
      </c>
      <c r="N58" s="19"/>
    </row>
    <row r="59" spans="1:14" s="17" customFormat="1" ht="16" customHeight="1" x14ac:dyDescent="0.3">
      <c r="A59" s="16"/>
      <c r="B59" s="95" t="s">
        <v>43</v>
      </c>
      <c r="C59" s="63"/>
      <c r="D59" s="66">
        <f>D$49</f>
        <v>40</v>
      </c>
      <c r="E59" s="66">
        <f t="shared" ref="E59:M59" si="15">E$49</f>
        <v>60</v>
      </c>
      <c r="F59" s="66">
        <f t="shared" si="15"/>
        <v>80</v>
      </c>
      <c r="G59" s="66">
        <f t="shared" si="15"/>
        <v>200</v>
      </c>
      <c r="H59" s="96">
        <f t="shared" si="15"/>
        <v>320</v>
      </c>
      <c r="I59" s="66">
        <f t="shared" si="15"/>
        <v>403.2</v>
      </c>
      <c r="J59" s="66">
        <f t="shared" si="15"/>
        <v>483.84</v>
      </c>
      <c r="K59" s="66">
        <f t="shared" si="15"/>
        <v>580.60799999999983</v>
      </c>
      <c r="L59" s="66">
        <f t="shared" si="15"/>
        <v>696.72959999999989</v>
      </c>
      <c r="M59" s="97">
        <f t="shared" si="15"/>
        <v>836.07551999999998</v>
      </c>
      <c r="N59" s="19"/>
    </row>
    <row r="60" spans="1:14" s="17" customFormat="1" ht="16" customHeight="1" x14ac:dyDescent="0.3">
      <c r="A60" s="16"/>
      <c r="B60" s="109" t="s">
        <v>44</v>
      </c>
      <c r="C60" s="104"/>
      <c r="D60" s="105">
        <f>SUM(D55:D59)</f>
        <v>500</v>
      </c>
      <c r="E60" s="105">
        <f t="shared" ref="E60:M60" si="16">SUM(E55:E59)</f>
        <v>650</v>
      </c>
      <c r="F60" s="105">
        <f t="shared" si="16"/>
        <v>800</v>
      </c>
      <c r="G60" s="105">
        <f t="shared" si="16"/>
        <v>1450</v>
      </c>
      <c r="H60" s="106">
        <f t="shared" si="16"/>
        <v>2100</v>
      </c>
      <c r="I60" s="105">
        <f t="shared" si="16"/>
        <v>2550</v>
      </c>
      <c r="J60" s="105">
        <f t="shared" si="16"/>
        <v>3060.0000000000005</v>
      </c>
      <c r="K60" s="105">
        <f t="shared" si="16"/>
        <v>3671.9999999999995</v>
      </c>
      <c r="L60" s="105">
        <f t="shared" si="16"/>
        <v>4406.3999999999996</v>
      </c>
      <c r="M60" s="106">
        <f t="shared" si="16"/>
        <v>5287.68</v>
      </c>
      <c r="N60" s="19"/>
    </row>
    <row r="61" spans="1:14" s="17" customFormat="1" ht="16" customHeight="1" x14ac:dyDescent="0.3">
      <c r="A61" s="16"/>
      <c r="B61" s="95" t="s">
        <v>45</v>
      </c>
      <c r="C61" s="63"/>
      <c r="D61" s="64">
        <v>0</v>
      </c>
      <c r="E61" s="64">
        <v>0</v>
      </c>
      <c r="F61" s="64">
        <v>0</v>
      </c>
      <c r="G61" s="64">
        <v>0</v>
      </c>
      <c r="H61" s="65">
        <v>0</v>
      </c>
      <c r="I61" s="64">
        <v>0</v>
      </c>
      <c r="J61" s="64">
        <v>0</v>
      </c>
      <c r="K61" s="64">
        <v>0</v>
      </c>
      <c r="L61" s="64">
        <v>0</v>
      </c>
      <c r="M61" s="98">
        <v>0</v>
      </c>
      <c r="N61" s="19"/>
    </row>
    <row r="62" spans="1:14" s="17" customFormat="1" ht="16" customHeight="1" x14ac:dyDescent="0.3">
      <c r="A62" s="16"/>
      <c r="B62" s="95" t="s">
        <v>46</v>
      </c>
      <c r="C62" s="63"/>
      <c r="D62" s="64">
        <v>0</v>
      </c>
      <c r="E62" s="64">
        <v>0</v>
      </c>
      <c r="F62" s="64">
        <v>0</v>
      </c>
      <c r="G62" s="64">
        <v>0</v>
      </c>
      <c r="H62" s="65">
        <v>0</v>
      </c>
      <c r="I62" s="64">
        <v>0</v>
      </c>
      <c r="J62" s="64">
        <v>0</v>
      </c>
      <c r="K62" s="64">
        <v>0</v>
      </c>
      <c r="L62" s="64">
        <v>0</v>
      </c>
      <c r="M62" s="98">
        <v>0</v>
      </c>
      <c r="N62" s="19"/>
    </row>
    <row r="63" spans="1:14" s="17" customFormat="1" ht="16" customHeight="1" x14ac:dyDescent="0.3">
      <c r="A63" s="16"/>
      <c r="B63" s="95" t="s">
        <v>47</v>
      </c>
      <c r="C63" s="63"/>
      <c r="D63" s="64">
        <v>0</v>
      </c>
      <c r="E63" s="64">
        <v>0</v>
      </c>
      <c r="F63" s="64">
        <v>0</v>
      </c>
      <c r="G63" s="64">
        <v>0</v>
      </c>
      <c r="H63" s="65">
        <v>0</v>
      </c>
      <c r="I63" s="64">
        <v>0</v>
      </c>
      <c r="J63" s="64">
        <v>0</v>
      </c>
      <c r="K63" s="64">
        <v>0</v>
      </c>
      <c r="L63" s="64">
        <v>0</v>
      </c>
      <c r="M63" s="98">
        <v>0</v>
      </c>
      <c r="N63" s="19"/>
    </row>
    <row r="64" spans="1:14" s="17" customFormat="1" ht="16" customHeight="1" x14ac:dyDescent="0.3">
      <c r="A64" s="16"/>
      <c r="B64" s="95" t="s">
        <v>48</v>
      </c>
      <c r="C64" s="63"/>
      <c r="D64" s="64">
        <v>0</v>
      </c>
      <c r="E64" s="64">
        <v>0</v>
      </c>
      <c r="F64" s="64">
        <v>0</v>
      </c>
      <c r="G64" s="64">
        <v>0</v>
      </c>
      <c r="H64" s="65">
        <v>0</v>
      </c>
      <c r="I64" s="64">
        <v>0</v>
      </c>
      <c r="J64" s="64">
        <v>0</v>
      </c>
      <c r="K64" s="64">
        <v>0</v>
      </c>
      <c r="L64" s="64">
        <v>0</v>
      </c>
      <c r="M64" s="98">
        <v>0</v>
      </c>
      <c r="N64" s="19"/>
    </row>
    <row r="65" spans="1:14" s="99" customFormat="1" ht="16" customHeight="1" x14ac:dyDescent="0.3">
      <c r="B65" s="111" t="s">
        <v>35</v>
      </c>
      <c r="C65" s="100"/>
      <c r="D65" s="101">
        <f>SUM(D$60:D$64)</f>
        <v>500</v>
      </c>
      <c r="E65" s="101">
        <f t="shared" ref="E65:M65" si="17">SUM(E$60:E$64)</f>
        <v>650</v>
      </c>
      <c r="F65" s="101">
        <f t="shared" si="17"/>
        <v>800</v>
      </c>
      <c r="G65" s="101">
        <f t="shared" si="17"/>
        <v>1450</v>
      </c>
      <c r="H65" s="102">
        <f t="shared" si="17"/>
        <v>2100</v>
      </c>
      <c r="I65" s="101">
        <f t="shared" si="17"/>
        <v>2550</v>
      </c>
      <c r="J65" s="101">
        <f t="shared" si="17"/>
        <v>3060.0000000000005</v>
      </c>
      <c r="K65" s="101">
        <f t="shared" si="17"/>
        <v>3671.9999999999995</v>
      </c>
      <c r="L65" s="101">
        <f t="shared" si="17"/>
        <v>4406.3999999999996</v>
      </c>
      <c r="M65" s="102">
        <f t="shared" si="17"/>
        <v>5287.68</v>
      </c>
      <c r="N65" s="103"/>
    </row>
    <row r="66" spans="1:14" s="17" customFormat="1" ht="16" customHeight="1" x14ac:dyDescent="0.3">
      <c r="A66" s="16"/>
      <c r="B66" s="112" t="s">
        <v>51</v>
      </c>
      <c r="C66" s="113"/>
      <c r="D66" s="114">
        <f>D$65/D$25</f>
        <v>0.25</v>
      </c>
      <c r="E66" s="114">
        <f t="shared" ref="E66:M66" si="18">E$65/E$25</f>
        <v>0.26</v>
      </c>
      <c r="F66" s="114">
        <f t="shared" si="18"/>
        <v>0.26666666666666666</v>
      </c>
      <c r="G66" s="114">
        <f t="shared" si="18"/>
        <v>0.36249999999999999</v>
      </c>
      <c r="H66" s="115">
        <f t="shared" si="18"/>
        <v>0.42</v>
      </c>
      <c r="I66" s="114">
        <f t="shared" si="18"/>
        <v>0.42499999999999999</v>
      </c>
      <c r="J66" s="114">
        <f t="shared" si="18"/>
        <v>0.42500000000000004</v>
      </c>
      <c r="K66" s="114">
        <f t="shared" si="18"/>
        <v>0.42499999999999993</v>
      </c>
      <c r="L66" s="114">
        <f t="shared" si="18"/>
        <v>0.42499999999999999</v>
      </c>
      <c r="M66" s="115">
        <f t="shared" si="18"/>
        <v>0.42499999999999999</v>
      </c>
      <c r="N66" s="19"/>
    </row>
    <row r="67" spans="1:14" x14ac:dyDescent="0.35">
      <c r="B67" s="29"/>
    </row>
    <row r="68" spans="1:14" x14ac:dyDescent="0.35">
      <c r="B68" s="28" t="s">
        <v>13</v>
      </c>
    </row>
  </sheetData>
  <pageMargins left="0.70866141732283505" right="0.70866141732283505" top="0.74803149606299202" bottom="0.74803149606299202" header="0.31496062992126" footer="0.31496062992126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P&amp;L Summary</vt:lpstr>
      <vt:lpstr>Cover!Print_Area</vt:lpstr>
      <vt:lpstr>'P&amp;L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Outsource Function</dc:creator>
  <cp:lastModifiedBy>Mitch Doran</cp:lastModifiedBy>
  <cp:lastPrinted>2023-04-03T21:14:02Z</cp:lastPrinted>
  <dcterms:created xsi:type="dcterms:W3CDTF">2014-11-08T22:00:02Z</dcterms:created>
  <dcterms:modified xsi:type="dcterms:W3CDTF">2024-06-10T19:52:11Z</dcterms:modified>
</cp:coreProperties>
</file>