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username\Documents\Financial Outsource Function\09. Templates\04. Simple Operating Model\"/>
    </mc:Choice>
  </mc:AlternateContent>
  <xr:revisionPtr revIDLastSave="0" documentId="8_{7BA670BA-B0DB-4F9D-A9A8-5B0D56BC94C0}" xr6:coauthVersionLast="47" xr6:coauthVersionMax="47" xr10:uidLastSave="{00000000-0000-0000-0000-000000000000}"/>
  <bookViews>
    <workbookView xWindow="-110" yWindow="-110" windowWidth="19420" windowHeight="10420" xr2:uid="{26A24BA6-86FA-4AC4-A499-AFCC479A2686}"/>
  </bookViews>
  <sheets>
    <sheet name="Cover" sheetId="27" r:id="rId1"/>
    <sheet name="Simple Operating Model" sheetId="28" r:id="rId2"/>
  </sheets>
  <definedNames>
    <definedName name="_Order1" hidden="1">0</definedName>
    <definedName name="AccessDatabase" hidden="1">"C:\Tools\NewHeadCount.mdb"</definedName>
    <definedName name="asd" localSheetId="0">#REF!</definedName>
    <definedName name="asd" localSheetId="1">#REF!</definedName>
    <definedName name="asd">#REF!</definedName>
    <definedName name="asdf">#REF!</definedName>
    <definedName name="budgettimeline">#REF!</definedName>
    <definedName name="CapTable">#REF!</definedName>
    <definedName name="CIQWBGuid" hidden="1">"2cd8126d-26c3-430c-b7fa-a069e3a1fc62"</definedName>
    <definedName name="Circ" localSheetId="1">'Simple Operating Model'!#REF!</definedName>
    <definedName name="Circ">#REF!</definedName>
    <definedName name="Company_Name">#REF!</definedName>
    <definedName name="DATA_01" hidden="1">#REF!</definedName>
    <definedName name="Date">#REF!</definedName>
    <definedName name="Dec_14">#REF!</definedName>
    <definedName name="dept">#REF!</definedName>
    <definedName name="desktop_computer_costs">#REF!</definedName>
    <definedName name="Forecast" localSheetId="1">#REF!</definedName>
    <definedName name="Forecast">#REF!</definedName>
    <definedName name="Income_Statement">#REF!</definedName>
    <definedName name="input_assetgroup">#REF!</definedName>
    <definedName name="IntroPrintArea"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_201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EL">#REF!</definedName>
    <definedName name="Month_1">#REF!</definedName>
    <definedName name="Month_10">#REF!</definedName>
    <definedName name="Month_11">#REF!</definedName>
    <definedName name="Month_12">#REF!</definedName>
    <definedName name="Month_13">#REF!</definedName>
    <definedName name="Month_14">#REF!</definedName>
    <definedName name="Month_15">#REF!</definedName>
    <definedName name="Month_16">#REF!</definedName>
    <definedName name="Month_17">#REF!</definedName>
    <definedName name="Month_18">#REF!</definedName>
    <definedName name="Month_19">#REF!</definedName>
    <definedName name="Month_2">#REF!</definedName>
    <definedName name="Month_20">#REF!</definedName>
    <definedName name="Month_21">#REF!</definedName>
    <definedName name="Month_22">#REF!</definedName>
    <definedName name="Month_23">#REF!</definedName>
    <definedName name="Month_24">#REF!</definedName>
    <definedName name="Month_25">#REF!</definedName>
    <definedName name="Month_26">#REF!</definedName>
    <definedName name="Month_27">#REF!</definedName>
    <definedName name="Month_28">#REF!</definedName>
    <definedName name="Month_29">#REF!</definedName>
    <definedName name="Month_3">#REF!</definedName>
    <definedName name="Month_30">#REF!</definedName>
    <definedName name="Month_31">#REF!</definedName>
    <definedName name="Month_32">#REF!</definedName>
    <definedName name="Month_33">#REF!</definedName>
    <definedName name="Month_34">#REF!</definedName>
    <definedName name="Month_35">#REF!</definedName>
    <definedName name="Month_36">#REF!</definedName>
    <definedName name="Month_37">#REF!</definedName>
    <definedName name="Month_38">#REF!</definedName>
    <definedName name="Month_39">#REF!</definedName>
    <definedName name="Month_4">#REF!</definedName>
    <definedName name="Month_40">#REF!</definedName>
    <definedName name="Month_41">#REF!</definedName>
    <definedName name="Month_42">#REF!</definedName>
    <definedName name="Month_43">#REF!</definedName>
    <definedName name="Month_44">#REF!</definedName>
    <definedName name="Month_45">#REF!</definedName>
    <definedName name="Month_46">#REF!</definedName>
    <definedName name="Month_47">#REF!</definedName>
    <definedName name="Month_48">#REF!</definedName>
    <definedName name="Month_49">#REF!</definedName>
    <definedName name="Month_5">#REF!</definedName>
    <definedName name="Month_50">#REF!</definedName>
    <definedName name="Month_51">#REF!</definedName>
    <definedName name="Month_52">#REF!</definedName>
    <definedName name="Month_53">#REF!</definedName>
    <definedName name="Month_54">#REF!</definedName>
    <definedName name="Month_55">#REF!</definedName>
    <definedName name="Month_56">#REF!</definedName>
    <definedName name="Month_57">#REF!</definedName>
    <definedName name="Month_58">#REF!</definedName>
    <definedName name="Month_59">#REF!</definedName>
    <definedName name="Month_6">#REF!</definedName>
    <definedName name="Month_60">#REF!</definedName>
    <definedName name="Month_7">#REF!</definedName>
    <definedName name="Month_8">#REF!</definedName>
    <definedName name="Month_9">#REF!</definedName>
    <definedName name="office_desk_setup_per_hire">#REF!</definedName>
    <definedName name="plantimeline">#REF!</definedName>
    <definedName name="_xlnm.Print_Area" localSheetId="0">Cover!$B$2:$B$83</definedName>
    <definedName name="_xlnm.Print_Area" localSheetId="1">'Simple Operating Model'!$B$2:$M$177</definedName>
    <definedName name="reportperiod">#REF!</definedName>
    <definedName name="shareholderinfo">#REF!</definedName>
    <definedName name="software_per_hire">#REF!</definedName>
    <definedName name="Step_1" localSheetId="1">#REF!</definedName>
    <definedName name="Step_1">#REF!</definedName>
    <definedName name="Step_2" localSheetId="1">#REF!</definedName>
    <definedName name="Step_2">#REF!</definedName>
    <definedName name="Step_3" localSheetId="1">#REF!</definedName>
    <definedName name="Step_3">#REF!</definedName>
    <definedName name="Step_4" localSheetId="1">#REF!</definedName>
    <definedName name="Step_4">#REF!</definedName>
    <definedName name="Step_5" localSheetId="1">#REF!</definedName>
    <definedName name="Step_5">#REF!</definedName>
    <definedName name="Step_6" localSheetId="1">#REF!</definedName>
    <definedName name="Step_6">#REF!</definedName>
    <definedName name="Step1" localSheetId="1">#REF!</definedName>
    <definedName name="Step1">#REF!</definedName>
    <definedName name="Step2" localSheetId="1">#REF!</definedName>
    <definedName name="Step2">#REF!</definedName>
    <definedName name="Step3" localSheetId="1">#REF!</definedName>
    <definedName name="Step3">#REF!</definedName>
    <definedName name="Step4" localSheetId="1">#REF!</definedName>
    <definedName name="Step4">#REF!</definedName>
    <definedName name="Step5" localSheetId="1">#REF!</definedName>
    <definedName name="Step5">#REF!</definedName>
    <definedName name="Step6" localSheetId="1">#REF!</definedName>
    <definedName name="Step6">#REF!</definedName>
    <definedName name="wrn.Inputs." hidden="1">{#N/A,#N/A,FALSE,"Inputs";#N/A,#N/A,FALSE,"Mkt";#N/A,#N/A,FALSE,"Rev";#N/A,#N/A,FALSE,"Costs"}</definedName>
    <definedName name="Year_1">#REF!</definedName>
    <definedName name="Year_2">#REF!</definedName>
    <definedName name="Year_3">#REF!</definedName>
    <definedName name="Year_4">#REF!</definedName>
    <definedName name="Year_5">#REF!</definedName>
    <definedName name="Year_6">#REF!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6" i="28" l="1"/>
  <c r="M172" i="28"/>
  <c r="L172" i="28"/>
  <c r="K172" i="28"/>
  <c r="J172" i="28"/>
  <c r="M174" i="28"/>
  <c r="L174" i="28"/>
  <c r="K174" i="28"/>
  <c r="J174" i="28"/>
  <c r="I174" i="28"/>
  <c r="I172" i="28"/>
  <c r="J19" i="28"/>
  <c r="K19" i="28" s="1"/>
  <c r="L19" i="28" s="1"/>
  <c r="M19" i="28" s="1"/>
  <c r="E71" i="28"/>
  <c r="D157" i="28" l="1"/>
  <c r="H14" i="28" l="1"/>
  <c r="I14" i="28" s="1"/>
  <c r="M62" i="28"/>
  <c r="L62" i="28"/>
  <c r="K62" i="28"/>
  <c r="J62" i="28"/>
  <c r="I62" i="28"/>
  <c r="M55" i="28"/>
  <c r="L55" i="28"/>
  <c r="K55" i="28"/>
  <c r="J55" i="28"/>
  <c r="I55" i="28"/>
  <c r="M48" i="28"/>
  <c r="L48" i="28"/>
  <c r="K48" i="28"/>
  <c r="J48" i="28"/>
  <c r="I48" i="28"/>
  <c r="J31" i="28"/>
  <c r="J173" i="28" s="1"/>
  <c r="K31" i="28"/>
  <c r="K173" i="28" s="1"/>
  <c r="L31" i="28"/>
  <c r="L173" i="28" s="1"/>
  <c r="M31" i="28"/>
  <c r="M173" i="28" s="1"/>
  <c r="I31" i="28"/>
  <c r="I173" i="28" s="1"/>
  <c r="H68" i="28"/>
  <c r="H71" i="28"/>
  <c r="D72" i="28"/>
  <c r="D137" i="28" l="1"/>
  <c r="B78" i="28"/>
  <c r="B92" i="28"/>
  <c r="B85" i="28"/>
  <c r="B122" i="28"/>
  <c r="B117" i="28"/>
  <c r="E72" i="28"/>
  <c r="I111" i="28"/>
  <c r="I104" i="28"/>
  <c r="I97" i="28"/>
  <c r="B84" i="28"/>
  <c r="B83" i="28"/>
  <c r="B82" i="28"/>
  <c r="H70" i="28"/>
  <c r="H69" i="28"/>
  <c r="I118" i="28" l="1"/>
  <c r="I60" i="28" l="1"/>
  <c r="I53" i="28"/>
  <c r="I46" i="28"/>
  <c r="I50" i="28" s="1"/>
  <c r="I47" i="28" s="1"/>
  <c r="B42" i="28"/>
  <c r="B41" i="28"/>
  <c r="B40" i="28"/>
  <c r="B36" i="28"/>
  <c r="B35" i="28"/>
  <c r="B34" i="28"/>
  <c r="D31" i="28"/>
  <c r="J50" i="28" l="1"/>
  <c r="I34" i="28"/>
  <c r="K50" i="28" l="1"/>
  <c r="J47" i="28"/>
  <c r="L50" i="28" l="1"/>
  <c r="K47" i="28"/>
  <c r="M50" i="28" l="1"/>
  <c r="M47" i="28" s="1"/>
  <c r="L47" i="28"/>
  <c r="I49" i="28" l="1"/>
  <c r="I40" i="28" s="1"/>
  <c r="J46" i="28" l="1"/>
  <c r="J34" i="28" l="1"/>
  <c r="J49" i="28" l="1"/>
  <c r="J40" i="28" s="1"/>
  <c r="K46" i="28" l="1"/>
  <c r="K34" i="28" l="1"/>
  <c r="K49" i="28"/>
  <c r="K40" i="28" s="1"/>
  <c r="L46" i="28" l="1"/>
  <c r="B59" i="28"/>
  <c r="B52" i="28"/>
  <c r="B45" i="28"/>
  <c r="L34" i="28" l="1"/>
  <c r="L49" i="28" l="1"/>
  <c r="L40" i="28" s="1"/>
  <c r="M46" i="28" l="1"/>
  <c r="M34" i="28"/>
  <c r="M49" i="28" l="1"/>
  <c r="M40" i="28" s="1"/>
  <c r="B77" i="28"/>
  <c r="B76" i="28"/>
  <c r="B75" i="28"/>
  <c r="B91" i="28"/>
  <c r="B90" i="28"/>
  <c r="B89" i="28"/>
  <c r="B115" i="28"/>
  <c r="B108" i="28"/>
  <c r="B101" i="28"/>
  <c r="B110" i="28"/>
  <c r="B103" i="28"/>
  <c r="B96" i="28"/>
  <c r="I4" i="28" l="1"/>
  <c r="H4" i="28" s="1"/>
  <c r="G4" i="28" s="1"/>
  <c r="F4" i="28" s="1"/>
  <c r="E4" i="28" s="1"/>
  <c r="D4" i="28" s="1"/>
  <c r="E10" i="28"/>
  <c r="F10" i="28"/>
  <c r="G10" i="28"/>
  <c r="H10" i="28"/>
  <c r="D14" i="28"/>
  <c r="E14" i="28"/>
  <c r="F14" i="28"/>
  <c r="G14" i="28"/>
  <c r="J14" i="28"/>
  <c r="K14" i="28" s="1"/>
  <c r="L14" i="28" s="1"/>
  <c r="M14" i="28" s="1"/>
  <c r="D15" i="28"/>
  <c r="E15" i="28"/>
  <c r="F15" i="28"/>
  <c r="G15" i="28"/>
  <c r="H15" i="28"/>
  <c r="I15" i="28" s="1"/>
  <c r="J15" i="28" s="1"/>
  <c r="K15" i="28" s="1"/>
  <c r="L15" i="28" s="1"/>
  <c r="M15" i="28" s="1"/>
  <c r="D16" i="28"/>
  <c r="E16" i="28"/>
  <c r="F16" i="28"/>
  <c r="G16" i="28"/>
  <c r="H16" i="28"/>
  <c r="I16" i="28" s="1"/>
  <c r="J16" i="28" s="1"/>
  <c r="K16" i="28" s="1"/>
  <c r="L16" i="28" s="1"/>
  <c r="M16" i="28" s="1"/>
  <c r="D17" i="28"/>
  <c r="E17" i="28"/>
  <c r="F17" i="28"/>
  <c r="G17" i="28"/>
  <c r="H17" i="28"/>
  <c r="I17" i="28" s="1"/>
  <c r="J17" i="28" s="1"/>
  <c r="K17" i="28" s="1"/>
  <c r="L17" i="28" s="1"/>
  <c r="M17" i="28" s="1"/>
  <c r="D18" i="28"/>
  <c r="E18" i="28"/>
  <c r="F18" i="28"/>
  <c r="G18" i="28"/>
  <c r="H18" i="28"/>
  <c r="I18" i="28" s="1"/>
  <c r="J18" i="28" s="1"/>
  <c r="K18" i="28" s="1"/>
  <c r="L18" i="28" s="1"/>
  <c r="M18" i="28" s="1"/>
  <c r="I126" i="28"/>
  <c r="D128" i="28"/>
  <c r="D11" i="28" s="1"/>
  <c r="E128" i="28"/>
  <c r="E11" i="28" s="1"/>
  <c r="F128" i="28"/>
  <c r="F11" i="28" s="1"/>
  <c r="G128" i="28"/>
  <c r="G11" i="28" s="1"/>
  <c r="H128" i="28"/>
  <c r="H11" i="28" s="1"/>
  <c r="I11" i="28" s="1"/>
  <c r="D138" i="28"/>
  <c r="E137" i="28"/>
  <c r="E138" i="28" s="1"/>
  <c r="F137" i="28"/>
  <c r="F138" i="28" s="1"/>
  <c r="G137" i="28"/>
  <c r="G138" i="28" s="1"/>
  <c r="H137" i="28"/>
  <c r="H138" i="28" s="1"/>
  <c r="D156" i="28"/>
  <c r="E156" i="28"/>
  <c r="F156" i="28"/>
  <c r="G156" i="28"/>
  <c r="H156" i="28"/>
  <c r="E157" i="28"/>
  <c r="F157" i="28"/>
  <c r="G157" i="28"/>
  <c r="H157" i="28"/>
  <c r="D158" i="28"/>
  <c r="E158" i="28"/>
  <c r="F158" i="28"/>
  <c r="G158" i="28"/>
  <c r="H158" i="28"/>
  <c r="J11" i="28" l="1"/>
  <c r="K11" i="28" s="1"/>
  <c r="L11" i="28" s="1"/>
  <c r="M11" i="28" s="1"/>
  <c r="F140" i="28"/>
  <c r="F146" i="28" s="1"/>
  <c r="E140" i="28"/>
  <c r="D140" i="28"/>
  <c r="D146" i="28" s="1"/>
  <c r="J4" i="28"/>
  <c r="K4" i="28" s="1"/>
  <c r="L4" i="28" s="1"/>
  <c r="M4" i="28" s="1"/>
  <c r="H140" i="28"/>
  <c r="I131" i="28"/>
  <c r="I144" i="28"/>
  <c r="G140" i="28"/>
  <c r="G146" i="28" s="1"/>
  <c r="J126" i="28"/>
  <c r="I132" i="28"/>
  <c r="I135" i="28"/>
  <c r="I133" i="28"/>
  <c r="I128" i="28" l="1"/>
  <c r="I127" i="28" s="1"/>
  <c r="H141" i="28"/>
  <c r="H146" i="28"/>
  <c r="H19" i="28" s="1"/>
  <c r="E141" i="28"/>
  <c r="E146" i="28"/>
  <c r="E151" i="28" s="1"/>
  <c r="F141" i="28"/>
  <c r="D141" i="28"/>
  <c r="G141" i="28"/>
  <c r="J131" i="28"/>
  <c r="K126" i="28"/>
  <c r="J132" i="28"/>
  <c r="J135" i="28"/>
  <c r="J133" i="28"/>
  <c r="J128" i="28"/>
  <c r="J144" i="28"/>
  <c r="F19" i="28"/>
  <c r="F151" i="28"/>
  <c r="F147" i="28"/>
  <c r="H147" i="28" l="1"/>
  <c r="H151" i="28"/>
  <c r="E19" i="28"/>
  <c r="E147" i="28"/>
  <c r="D151" i="28"/>
  <c r="D147" i="28"/>
  <c r="D19" i="28"/>
  <c r="G151" i="28"/>
  <c r="G19" i="28"/>
  <c r="G147" i="28"/>
  <c r="F152" i="28"/>
  <c r="F155" i="28"/>
  <c r="F159" i="28" s="1"/>
  <c r="F164" i="28" s="1"/>
  <c r="F165" i="28" s="1"/>
  <c r="K128" i="28"/>
  <c r="K144" i="28"/>
  <c r="K131" i="28"/>
  <c r="K132" i="28"/>
  <c r="K135" i="28"/>
  <c r="K133" i="28"/>
  <c r="L126" i="28"/>
  <c r="E155" i="28"/>
  <c r="E159" i="28" s="1"/>
  <c r="E164" i="28" s="1"/>
  <c r="E165" i="28" s="1"/>
  <c r="E152" i="28"/>
  <c r="J127" i="28"/>
  <c r="H155" i="28" l="1"/>
  <c r="H159" i="28" s="1"/>
  <c r="H152" i="28"/>
  <c r="D155" i="28"/>
  <c r="D159" i="28" s="1"/>
  <c r="D164" i="28" s="1"/>
  <c r="D165" i="28" s="1"/>
  <c r="D152" i="28"/>
  <c r="G152" i="28"/>
  <c r="G155" i="28"/>
  <c r="G159" i="28" s="1"/>
  <c r="G164" i="28" s="1"/>
  <c r="G165" i="28" s="1"/>
  <c r="L133" i="28"/>
  <c r="L128" i="28"/>
  <c r="L127" i="28" s="1"/>
  <c r="L144" i="28"/>
  <c r="M126" i="28"/>
  <c r="L135" i="28"/>
  <c r="L132" i="28"/>
  <c r="L131" i="28"/>
  <c r="K127" i="28"/>
  <c r="H164" i="28" l="1"/>
  <c r="H165" i="28" s="1"/>
  <c r="M132" i="28"/>
  <c r="M135" i="28"/>
  <c r="M133" i="28"/>
  <c r="M128" i="28"/>
  <c r="M144" i="28"/>
  <c r="M131" i="28"/>
  <c r="M127" i="28" l="1"/>
  <c r="I57" i="28" l="1"/>
  <c r="I54" i="28" l="1"/>
  <c r="I35" i="28" l="1"/>
  <c r="I56" i="28"/>
  <c r="J53" i="28" l="1"/>
  <c r="I41" i="28"/>
  <c r="J57" i="28" l="1"/>
  <c r="J54" i="28" s="1"/>
  <c r="K57" i="28" l="1"/>
  <c r="K54" i="28" s="1"/>
  <c r="K35" i="28" s="1"/>
  <c r="J35" i="28"/>
  <c r="J56" i="28"/>
  <c r="L57" i="28" l="1"/>
  <c r="M57" i="28" s="1"/>
  <c r="M54" i="28" s="1"/>
  <c r="M35" i="28" s="1"/>
  <c r="K53" i="28"/>
  <c r="K56" i="28" s="1"/>
  <c r="J41" i="28"/>
  <c r="L54" i="28" l="1"/>
  <c r="L35" i="28" s="1"/>
  <c r="K41" i="28"/>
  <c r="L53" i="28"/>
  <c r="L56" i="28" l="1"/>
  <c r="L41" i="28" s="1"/>
  <c r="I64" i="28"/>
  <c r="I61" i="28" s="1"/>
  <c r="M53" i="28" l="1"/>
  <c r="M56" i="28" s="1"/>
  <c r="M41" i="28" s="1"/>
  <c r="I36" i="28"/>
  <c r="I37" i="28" s="1"/>
  <c r="I134" i="28" s="1"/>
  <c r="I170" i="28" s="1"/>
  <c r="I63" i="28"/>
  <c r="I156" i="28" l="1"/>
  <c r="I137" i="28"/>
  <c r="I138" i="28" s="1"/>
  <c r="I42" i="28"/>
  <c r="I43" i="28" s="1"/>
  <c r="J60" i="28"/>
  <c r="I140" i="28" l="1"/>
  <c r="I141" i="28" s="1"/>
  <c r="J64" i="28"/>
  <c r="J61" i="28" s="1"/>
  <c r="J63" i="28" s="1"/>
  <c r="K60" i="28" s="1"/>
  <c r="K64" i="28" l="1"/>
  <c r="K61" i="28" s="1"/>
  <c r="K63" i="28" s="1"/>
  <c r="J42" i="28"/>
  <c r="J43" i="28" s="1"/>
  <c r="J36" i="28"/>
  <c r="J37" i="28" s="1"/>
  <c r="J134" i="28" s="1"/>
  <c r="J137" i="28" s="1"/>
  <c r="K36" i="28" l="1"/>
  <c r="K37" i="28" s="1"/>
  <c r="K134" i="28" s="1"/>
  <c r="K137" i="28" s="1"/>
  <c r="L64" i="28"/>
  <c r="M64" i="28" s="1"/>
  <c r="M61" i="28" s="1"/>
  <c r="M36" i="28" s="1"/>
  <c r="M37" i="28" s="1"/>
  <c r="M134" i="28" s="1"/>
  <c r="M170" i="28" s="1"/>
  <c r="J156" i="28"/>
  <c r="J170" i="28"/>
  <c r="K42" i="28"/>
  <c r="K43" i="28" s="1"/>
  <c r="L60" i="28"/>
  <c r="J138" i="28"/>
  <c r="J140" i="28"/>
  <c r="K156" i="28"/>
  <c r="K170" i="28" l="1"/>
  <c r="M156" i="28"/>
  <c r="M137" i="28"/>
  <c r="M138" i="28" s="1"/>
  <c r="L61" i="28"/>
  <c r="L36" i="28" s="1"/>
  <c r="L37" i="28" s="1"/>
  <c r="L134" i="28" s="1"/>
  <c r="L170" i="28" s="1"/>
  <c r="J141" i="28"/>
  <c r="K138" i="28"/>
  <c r="K140" i="28"/>
  <c r="M140" i="28" l="1"/>
  <c r="M141" i="28" s="1"/>
  <c r="L137" i="28"/>
  <c r="L140" i="28" s="1"/>
  <c r="L141" i="28" s="1"/>
  <c r="L156" i="28"/>
  <c r="L63" i="28"/>
  <c r="M60" i="28" s="1"/>
  <c r="M63" i="28" s="1"/>
  <c r="M42" i="28" s="1"/>
  <c r="M43" i="28" s="1"/>
  <c r="K141" i="28"/>
  <c r="L138" i="28" l="1"/>
  <c r="L42" i="28"/>
  <c r="L43" i="28" s="1"/>
  <c r="I75" i="28"/>
  <c r="J75" i="28"/>
  <c r="K75" i="28"/>
  <c r="L75" i="28"/>
  <c r="M75" i="28"/>
  <c r="I76" i="28"/>
  <c r="J76" i="28"/>
  <c r="K76" i="28"/>
  <c r="L76" i="28"/>
  <c r="M76" i="28"/>
  <c r="I77" i="28"/>
  <c r="J77" i="28"/>
  <c r="K77" i="28"/>
  <c r="L77" i="28"/>
  <c r="M77" i="28"/>
  <c r="I78" i="28"/>
  <c r="J78" i="28"/>
  <c r="K78" i="28"/>
  <c r="L78" i="28"/>
  <c r="M78" i="28"/>
  <c r="I79" i="28"/>
  <c r="J79" i="28"/>
  <c r="K79" i="28"/>
  <c r="L79" i="28"/>
  <c r="M79" i="28"/>
  <c r="I82" i="28"/>
  <c r="J82" i="28"/>
  <c r="K82" i="28"/>
  <c r="L82" i="28"/>
  <c r="M82" i="28"/>
  <c r="I83" i="28"/>
  <c r="J83" i="28"/>
  <c r="K83" i="28"/>
  <c r="L83" i="28"/>
  <c r="M83" i="28"/>
  <c r="I84" i="28"/>
  <c r="J84" i="28"/>
  <c r="K84" i="28"/>
  <c r="L84" i="28"/>
  <c r="M84" i="28"/>
  <c r="I85" i="28"/>
  <c r="J85" i="28"/>
  <c r="K85" i="28"/>
  <c r="L85" i="28"/>
  <c r="M85" i="28"/>
  <c r="I86" i="28"/>
  <c r="J86" i="28"/>
  <c r="K86" i="28"/>
  <c r="L86" i="28"/>
  <c r="M86" i="28"/>
  <c r="I89" i="28"/>
  <c r="J89" i="28"/>
  <c r="K89" i="28"/>
  <c r="L89" i="28"/>
  <c r="M89" i="28"/>
  <c r="I90" i="28"/>
  <c r="J90" i="28"/>
  <c r="K90" i="28"/>
  <c r="L90" i="28"/>
  <c r="M90" i="28"/>
  <c r="I91" i="28"/>
  <c r="J91" i="28"/>
  <c r="K91" i="28"/>
  <c r="L91" i="28"/>
  <c r="M91" i="28"/>
  <c r="I92" i="28"/>
  <c r="J92" i="28"/>
  <c r="K92" i="28"/>
  <c r="L92" i="28"/>
  <c r="M92" i="28"/>
  <c r="I94" i="28"/>
  <c r="J94" i="28"/>
  <c r="K94" i="28"/>
  <c r="L94" i="28"/>
  <c r="M94" i="28"/>
  <c r="J97" i="28"/>
  <c r="K97" i="28"/>
  <c r="L97" i="28"/>
  <c r="M97" i="28"/>
  <c r="I98" i="28"/>
  <c r="J98" i="28"/>
  <c r="K98" i="28"/>
  <c r="L98" i="28"/>
  <c r="M98" i="28"/>
  <c r="I100" i="28"/>
  <c r="J100" i="28"/>
  <c r="K100" i="28"/>
  <c r="L100" i="28"/>
  <c r="M100" i="28"/>
  <c r="I101" i="28"/>
  <c r="J101" i="28"/>
  <c r="K101" i="28"/>
  <c r="L101" i="28"/>
  <c r="M101" i="28"/>
  <c r="J104" i="28"/>
  <c r="K104" i="28"/>
  <c r="L104" i="28"/>
  <c r="M104" i="28"/>
  <c r="I105" i="28"/>
  <c r="J105" i="28"/>
  <c r="K105" i="28"/>
  <c r="L105" i="28"/>
  <c r="M105" i="28"/>
  <c r="I107" i="28"/>
  <c r="J107" i="28"/>
  <c r="K107" i="28"/>
  <c r="L107" i="28"/>
  <c r="M107" i="28"/>
  <c r="I108" i="28"/>
  <c r="J108" i="28"/>
  <c r="K108" i="28"/>
  <c r="L108" i="28"/>
  <c r="M108" i="28"/>
  <c r="J111" i="28"/>
  <c r="K111" i="28"/>
  <c r="L111" i="28"/>
  <c r="M111" i="28"/>
  <c r="I112" i="28"/>
  <c r="J112" i="28"/>
  <c r="K112" i="28"/>
  <c r="L112" i="28"/>
  <c r="M112" i="28"/>
  <c r="I114" i="28"/>
  <c r="J114" i="28"/>
  <c r="K114" i="28"/>
  <c r="L114" i="28"/>
  <c r="M114" i="28"/>
  <c r="I115" i="28"/>
  <c r="J115" i="28"/>
  <c r="K115" i="28"/>
  <c r="L115" i="28"/>
  <c r="M115" i="28"/>
  <c r="J118" i="28"/>
  <c r="K118" i="28"/>
  <c r="L118" i="28"/>
  <c r="M118" i="28"/>
  <c r="I119" i="28"/>
  <c r="J119" i="28"/>
  <c r="K119" i="28"/>
  <c r="L119" i="28"/>
  <c r="M119" i="28"/>
  <c r="I121" i="28"/>
  <c r="J121" i="28"/>
  <c r="K121" i="28"/>
  <c r="L121" i="28"/>
  <c r="M121" i="28"/>
  <c r="I122" i="28"/>
  <c r="J122" i="28"/>
  <c r="K122" i="28"/>
  <c r="L122" i="28"/>
  <c r="M122" i="28"/>
  <c r="I143" i="28"/>
  <c r="J143" i="28"/>
  <c r="K143" i="28"/>
  <c r="L143" i="28"/>
  <c r="M143" i="28"/>
  <c r="I146" i="28"/>
  <c r="J146" i="28"/>
  <c r="K146" i="28"/>
  <c r="L146" i="28"/>
  <c r="M146" i="28"/>
  <c r="I147" i="28"/>
  <c r="J147" i="28"/>
  <c r="K147" i="28"/>
  <c r="L147" i="28"/>
  <c r="M147" i="28"/>
  <c r="I149" i="28"/>
  <c r="J149" i="28"/>
  <c r="K149" i="28"/>
  <c r="L149" i="28"/>
  <c r="M149" i="28"/>
  <c r="I151" i="28"/>
  <c r="J151" i="28"/>
  <c r="K151" i="28"/>
  <c r="L151" i="28"/>
  <c r="M151" i="28"/>
  <c r="I152" i="28"/>
  <c r="J152" i="28"/>
  <c r="K152" i="28"/>
  <c r="L152" i="28"/>
  <c r="M152" i="28"/>
  <c r="I155" i="28"/>
  <c r="J155" i="28"/>
  <c r="K155" i="28"/>
  <c r="L155" i="28"/>
  <c r="M155" i="28"/>
  <c r="I157" i="28"/>
  <c r="J157" i="28"/>
  <c r="K157" i="28"/>
  <c r="L157" i="28"/>
  <c r="M157" i="28"/>
  <c r="I158" i="28"/>
  <c r="J158" i="28"/>
  <c r="K158" i="28"/>
  <c r="L158" i="28"/>
  <c r="M158" i="28"/>
  <c r="I159" i="28"/>
  <c r="J159" i="28"/>
  <c r="K159" i="28"/>
  <c r="L159" i="28"/>
  <c r="M159" i="28"/>
  <c r="I164" i="28"/>
  <c r="J164" i="28"/>
  <c r="K164" i="28"/>
  <c r="L164" i="28"/>
  <c r="M164" i="28"/>
  <c r="I165" i="28"/>
  <c r="J165" i="28"/>
  <c r="K165" i="28"/>
  <c r="L165" i="28"/>
  <c r="M165" i="28"/>
  <c r="I169" i="28"/>
  <c r="J169" i="28"/>
  <c r="K169" i="28"/>
  <c r="L169" i="28"/>
  <c r="M169" i="28"/>
  <c r="I171" i="28"/>
  <c r="J171" i="28"/>
  <c r="K171" i="28"/>
  <c r="L171" i="28"/>
  <c r="M171" i="28"/>
  <c r="I175" i="28"/>
  <c r="J175" i="28"/>
  <c r="K175" i="28"/>
  <c r="L175" i="28"/>
  <c r="M175" i="28"/>
  <c r="J176" i="28"/>
  <c r="K176" i="28"/>
  <c r="L176" i="28"/>
  <c r="M176" i="28"/>
  <c r="I177" i="28"/>
  <c r="J177" i="28"/>
  <c r="K177" i="28"/>
  <c r="L177" i="28"/>
  <c r="M177" i="28"/>
</calcChain>
</file>

<file path=xl/sharedStrings.xml><?xml version="1.0" encoding="utf-8"?>
<sst xmlns="http://schemas.openxmlformats.org/spreadsheetml/2006/main" count="222" uniqueCount="181">
  <si>
    <t>Income Statement</t>
  </si>
  <si>
    <t>Gross Profit</t>
  </si>
  <si>
    <t>Taxes</t>
  </si>
  <si>
    <t>Cost of Goods Sold (COGS)</t>
  </si>
  <si>
    <t>Revenue</t>
  </si>
  <si>
    <t>n/a</t>
  </si>
  <si>
    <t>($ in thousands)</t>
  </si>
  <si>
    <t xml:space="preserve">Historical Financials </t>
  </si>
  <si>
    <t>Projected Financials</t>
  </si>
  <si>
    <t>% of Sales</t>
  </si>
  <si>
    <t>Font Color Legend</t>
  </si>
  <si>
    <t xml:space="preserve">Selling &amp; Marketing </t>
  </si>
  <si>
    <t>Please direct any modeling related inquiries to hello@financialoutsourcefunction.com</t>
  </si>
  <si>
    <r>
      <rPr>
        <b/>
        <sz val="8"/>
        <color rgb="FF0611E8"/>
        <rFont val="Arial"/>
        <family val="2"/>
      </rPr>
      <t>Blue</t>
    </r>
    <r>
      <rPr>
        <sz val="8"/>
        <color rgb="FF00B050"/>
        <rFont val="Arial"/>
        <family val="2"/>
      </rPr>
      <t xml:space="preserve"> </t>
    </r>
    <r>
      <rPr>
        <sz val="8"/>
        <color theme="1"/>
        <rFont val="Arial"/>
        <family val="2"/>
      </rPr>
      <t xml:space="preserve">indicates a hardcoded figure </t>
    </r>
  </si>
  <si>
    <t>Instructions</t>
  </si>
  <si>
    <t>This spreadsheet is provided for information purposes. The information is believed to be reliable, but Financial Outsource Function does not warrant its completeness or accuracy.</t>
  </si>
  <si>
    <t>Total Operating Expenses</t>
  </si>
  <si>
    <t>Net Income</t>
  </si>
  <si>
    <t>Net Margin (%)</t>
  </si>
  <si>
    <t>Operating Expenses (OpEx)</t>
  </si>
  <si>
    <t>EBIT (Operating Income)</t>
  </si>
  <si>
    <t>EBIT Margin (%)</t>
  </si>
  <si>
    <t>Depreciation</t>
  </si>
  <si>
    <t>Other Operating Expenses</t>
  </si>
  <si>
    <t>Rent Expense</t>
  </si>
  <si>
    <t>Pre-Tax Income</t>
  </si>
  <si>
    <t>General &amp; Administrative (G&amp;A)</t>
  </si>
  <si>
    <t>Revenue Growth (% Growth)</t>
  </si>
  <si>
    <t>Adjusted EBITDA</t>
  </si>
  <si>
    <t>(+) Depreciation</t>
  </si>
  <si>
    <t>Interest Expense / (Income)</t>
  </si>
  <si>
    <t>Other Expenses / (Income)</t>
  </si>
  <si>
    <t>Gross Margin (% of Revenue)</t>
  </si>
  <si>
    <t>(+) Interest Expense / (Income)</t>
  </si>
  <si>
    <t>(+) Taxes</t>
  </si>
  <si>
    <t>EBITDA</t>
  </si>
  <si>
    <t>(+) [Add-Back 1]</t>
  </si>
  <si>
    <t>(+) [Add-Back 2]</t>
  </si>
  <si>
    <t>(+) [Add-Back 3]</t>
  </si>
  <si>
    <t>(+) [Add-Back 4]</t>
  </si>
  <si>
    <t>Adjusted EBITDA Margin (%)</t>
  </si>
  <si>
    <t>Tranche</t>
  </si>
  <si>
    <t>Term</t>
  </si>
  <si>
    <t>Total Debt</t>
  </si>
  <si>
    <t>Net Earnings</t>
  </si>
  <si>
    <t>Opening Cash Balance</t>
  </si>
  <si>
    <t>Closing Cash Balance</t>
  </si>
  <si>
    <t>Debt Schedule</t>
  </si>
  <si>
    <t>Beginning Balance</t>
  </si>
  <si>
    <t>(–) Mandatory Repayment</t>
  </si>
  <si>
    <t>Ending Balance</t>
  </si>
  <si>
    <t>Total Debt Outstanding</t>
  </si>
  <si>
    <t>Drivers</t>
  </si>
  <si>
    <t>EBITDA Calculation</t>
  </si>
  <si>
    <t>(+) Depreciation &amp; Amortization</t>
  </si>
  <si>
    <t>Asset</t>
  </si>
  <si>
    <t>[Asset 1]</t>
  </si>
  <si>
    <t>[Asset 2]</t>
  </si>
  <si>
    <t>[Asset 3]</t>
  </si>
  <si>
    <t>Useful Life</t>
  </si>
  <si>
    <t>Salvage Value</t>
  </si>
  <si>
    <t>Total Fixed Assets</t>
  </si>
  <si>
    <t>Fixed Asset Schedule</t>
  </si>
  <si>
    <t>Purchase (Sale) of Asset</t>
  </si>
  <si>
    <t>Total Depreciation Expense</t>
  </si>
  <si>
    <t>Total Capital Expenditures</t>
  </si>
  <si>
    <t>Cost Basis</t>
  </si>
  <si>
    <t>Total Property &amp; Equipment Balance</t>
  </si>
  <si>
    <t>Tax Rate (% of Pre-Tax Income)</t>
  </si>
  <si>
    <t>Expenses (% of Revenue)</t>
  </si>
  <si>
    <t>Interest Rate</t>
  </si>
  <si>
    <t>Principal</t>
  </si>
  <si>
    <t>Remaining</t>
  </si>
  <si>
    <t>Payment</t>
  </si>
  <si>
    <t>Repayment of Debt</t>
  </si>
  <si>
    <t>Total Repayment of Debt</t>
  </si>
  <si>
    <t>[Existing Loan 1]</t>
  </si>
  <si>
    <t>[Existing Loan 2]</t>
  </si>
  <si>
    <t>[Existing Loan 3]</t>
  </si>
  <si>
    <t>Debt Balance</t>
  </si>
  <si>
    <t>Property &amp; Equipment Balance</t>
  </si>
  <si>
    <t>(+) Purchase (Sale) of Asset</t>
  </si>
  <si>
    <t>(-) Depreciation</t>
  </si>
  <si>
    <t>Current Balance</t>
  </si>
  <si>
    <t>Income Statement Drivers</t>
  </si>
  <si>
    <t>Cash Flow Statement Drivers</t>
  </si>
  <si>
    <r>
      <rPr>
        <b/>
        <sz val="8"/>
        <color rgb="FF00B050"/>
        <rFont val="Arial"/>
        <family val="2"/>
      </rPr>
      <t>Green</t>
    </r>
    <r>
      <rPr>
        <sz val="8"/>
        <color rgb="FF00B050"/>
        <rFont val="Arial"/>
        <family val="2"/>
      </rPr>
      <t xml:space="preserve"> </t>
    </r>
    <r>
      <rPr>
        <sz val="8"/>
        <color theme="1"/>
        <rFont val="Arial"/>
        <family val="2"/>
      </rPr>
      <t>indicates a cell reference</t>
    </r>
  </si>
  <si>
    <r>
      <rPr>
        <b/>
        <sz val="8"/>
        <rFont val="Arial"/>
        <family val="2"/>
      </rPr>
      <t>Black</t>
    </r>
    <r>
      <rPr>
        <sz val="8"/>
        <color theme="1"/>
        <rFont val="Arial"/>
        <family val="2"/>
      </rPr>
      <t xml:space="preserve"> indicates a calculation</t>
    </r>
  </si>
  <si>
    <t>Year 1</t>
  </si>
  <si>
    <t>Year 2</t>
  </si>
  <si>
    <t>Year 3</t>
  </si>
  <si>
    <t>Year 4</t>
  </si>
  <si>
    <t>Year 5</t>
  </si>
  <si>
    <t>Dividend Payment</t>
  </si>
  <si>
    <t>Issuance (Repurchase) of Equity</t>
  </si>
  <si>
    <t>(–) Optional Repayment</t>
  </si>
  <si>
    <t>Net Increase (Decrease) in Cash</t>
  </si>
  <si>
    <t>Steps:</t>
  </si>
  <si>
    <t>Notes:</t>
  </si>
  <si>
    <t>#1) Export relevant financial data from your accounting software's platform into an Excel spreadsheet</t>
  </si>
  <si>
    <t>- Ensure iterative calculations are enabled within your Excel settings (File &gt; Options &gt; Formulas &gt; "Enable iterative calculation" box should have a check mark &gt; Click "OK")</t>
  </si>
  <si>
    <t>#2) Income Statement</t>
  </si>
  <si>
    <t>New Debt</t>
  </si>
  <si>
    <t>Interest Income</t>
  </si>
  <si>
    <t>Total Interest Expense (Income)</t>
  </si>
  <si>
    <t>- All numbers should be inputted in thousands</t>
  </si>
  <si>
    <t>- Do not adjust the structure of the calculations within cells with black font or the cell references in cells with green font, these cells serve as the foundation for the flow of the financial statements and will automatically calculate based on your inputted financial data</t>
  </si>
  <si>
    <t>Interest Expense (Income)</t>
  </si>
  <si>
    <t>- The historical metrics in columns D through H are calculated based on your historical financials, while the projected metrics in columns I through M are estimates of the business' future performance that "drive" the projected financials in the financial statements</t>
  </si>
  <si>
    <t xml:space="preserve">- The projected metrics in green font are calculated with standard forecasting methodologies informed by the historical metrics (more detail on each in the statement-specific sections below) </t>
  </si>
  <si>
    <t>- Additional detail on the various forecasting methodologies can be found in the FOF Resource Library</t>
  </si>
  <si>
    <t>- If you prefer different forecasting methodologies or have specific $ amount budgeted figures, you can update the green / blue font cells manually which will flow through the financial statements (or you can email hello@financialoutsourcefunction.com for support)</t>
  </si>
  <si>
    <t>Revenue &amp; Gross Profit</t>
  </si>
  <si>
    <t>Note: Your historical financial data serves as the basis for forecasting future performance, so ensuring the accuracy of your historical data is critical not just for getting the full picture of your current financial state, but also being able to estimate your future state in an as informed way as possible</t>
  </si>
  <si>
    <t xml:space="preserve">#2: The expenses listed on the Income Statement in the Model reflect standard summary-level expense categories </t>
  </si>
  <si>
    <t xml:space="preserve"> - Analyze your business' expenses from the accounting software export and decide which categories in the Income Statement each of your expenses should fall into, then add together all the expenses within each category to calculate the summary-level figure</t>
  </si>
  <si>
    <t xml:space="preserve"> - Summary figures and key metrics in black font will automatically calculate</t>
  </si>
  <si>
    <t>- The Depreciation calculation reflects the Straight-Line Depreciation Method which is generally accepted as the most straightforward methodology</t>
  </si>
  <si>
    <t>- If you prefer a different methodology, you can update the Depreciation formulas manually or email hello@financialoutsourcefunction.com for support</t>
  </si>
  <si>
    <t>- The Schedule assumes 3 Fixed Asset categories</t>
  </si>
  <si>
    <t>- If you only have one or two Fixed Asset categories, input zeros for the current balance and Salvage Value of the unused categories (the Useful Life can be kept as is and will not impact the calculations)</t>
  </si>
  <si>
    <t>- If you only have one or two Fixed Asset categories, input zeros for the unused categories</t>
  </si>
  <si>
    <t>- The Schedule assumes 3 existing tranches of Debt, and includes the option to input any expected new Debt</t>
  </si>
  <si>
    <t xml:space="preserve"> - The total annual Payment amount (Principal Repayment + Interest Expense) will automatically calculate in column H</t>
  </si>
  <si>
    <t>- Keep as 0.00% if no change is expected</t>
  </si>
  <si>
    <t xml:space="preserve">- Keep as 0.10% (or change to 0.00% if a more aggressive assumption is preferred) if no material change is expected </t>
  </si>
  <si>
    <t>- Review the completed Financial Model to get a better sense of the financial health of your business, and update the Model regularly moving forward</t>
  </si>
  <si>
    <t>- The financial data is currently populated with placeholder financials, follow the steps section below to customize the Model for your business</t>
  </si>
  <si>
    <t>- Add-backs typically include Stock-Based Compensation and/or discretionary owner expenses, and one-time / one-off expenses such as severance costs, one-time relocation / project / strategy transition / restructuring costs, impairments, etc.</t>
  </si>
  <si>
    <r>
      <t xml:space="preserve">- If you expect to sell any Assets, input the expected cash proceeds from the sale </t>
    </r>
    <r>
      <rPr>
        <u/>
        <sz val="8"/>
        <rFont val="Arial"/>
        <family val="2"/>
      </rPr>
      <t>as a negative number</t>
    </r>
  </si>
  <si>
    <t xml:space="preserve">- If your business does not have any existing or expected new Debt, input zeros for the Interest Rate, remaining amount, and Principal amount (in that order for the purpose of proper zero'd out calculations - the term can be kept as is and will not impact the calculations) </t>
  </si>
  <si>
    <t xml:space="preserve">- If you only have one or two tranches of Debt, input zeros for the Interest Rate, remaining amount, and Principal amount (in that order for the purpose of proper zero'd out calculations - the term can be kept as is and will not effect the calculations) </t>
  </si>
  <si>
    <t>6) Extract key insights / trends from your wholesome Operating Model and keep updated regularly</t>
  </si>
  <si>
    <t xml:space="preserve"> - I.e. Salaries + Benefits + Utilities + IT Expenses = General &amp; Administrative, Conferences + Marketing Agency Fees + Advertising Spend = Selling &amp; Marketing, etc.)</t>
  </si>
  <si>
    <t>1/1/25</t>
  </si>
  <si>
    <t>Simple Operating Model</t>
  </si>
  <si>
    <t>Cash Flow Summary</t>
  </si>
  <si>
    <t>(-) Investments in Property &amp; Equipment</t>
  </si>
  <si>
    <t>(-) Dividends Paid</t>
  </si>
  <si>
    <t>(+) Issuance (Repayment) of Debt</t>
  </si>
  <si>
    <t>(+) Issuance (Repurchase) of Equity</t>
  </si>
  <si>
    <r>
      <t xml:space="preserve">- The projected financials </t>
    </r>
    <r>
      <rPr>
        <u/>
        <sz val="8"/>
        <rFont val="Arial"/>
        <family val="2"/>
      </rPr>
      <t>should only be manipulated from the Drivers section</t>
    </r>
    <r>
      <rPr>
        <sz val="8"/>
        <rFont val="Arial"/>
        <family val="2"/>
      </rPr>
      <t xml:space="preserve"> - no changes should be made to the formulas in black font within the projected period of the Income Statement or Cash Flow Summary</t>
    </r>
  </si>
  <si>
    <t>- The line items on the Income Statement reflect key components of the financial profile of an established business</t>
  </si>
  <si>
    <t>- This spreadsheet provides a framework for a simplified Operating Model that calculates key Income Statement metrics, adjusted EBITDA, and a forecasted Cash Flow Summary</t>
  </si>
  <si>
    <t>- The Income Statement drivers in the Drivers section (rows 8 through 19) calculate based on your historical data and provide key insights that form the basis for your business' financial projections</t>
  </si>
  <si>
    <t>5) Input "driving" assumptions for the financial forecast (beginning row 6)</t>
  </si>
  <si>
    <t>Note: The Drivers section beginning in row 6 "drives" the projected financials within the Income Statement and Cash Flow Summary</t>
  </si>
  <si>
    <t>#1) Income Statement Drivers (beginning row 8)</t>
  </si>
  <si>
    <t>#1: Revenue Growth (row 10): Revenue is projected using an estimated year-over-year Growth Rate, reference the historical Revenue Growth Rate in columns D through H and input Growth Rate estimates in cells I10 through M10</t>
  </si>
  <si>
    <t>#2: Gross Margin (row 11): Gross Profit (and in turn Cost of Goods Sold) is projected using an estimated Gross Margin, with the estimated Margin assumed to expand (or decrease) at a "step" to the prior year's Margin</t>
  </si>
  <si>
    <t xml:space="preserve">- Reference the historical Gross Margin and input an expected expansion assumption (or reduction with a negative %), if relevant, in cell N11 which flows through the projected Margin calculation in columns I through M </t>
  </si>
  <si>
    <t>#3: Operating &amp; "Other" Expenses (rows 14 through 18): Operating and Other Expenses are projected based on an estimated ratio of spend relative to Revenue, with the % of Revenue ratio assumed to increase (or decrease) at a "step" to the prior year's ratio</t>
  </si>
  <si>
    <t>- Reference the historical % of Revenue ratios and input an expected increase (or reduction with a negative %), if relevant, in cells N14 through 18 which flows through the projected % of Revenue calculations in columns I through M</t>
  </si>
  <si>
    <t>#4: Tax Rate (row 19): Tax Rate is projected based on an estimated tax payment relative to Pre-Tax Income, with the % of Pre-Tax Income ratio assumed to remain the same through the projected period</t>
  </si>
  <si>
    <t>- Input your expected Tax Rate in cell I19, and if you expect a different Tax Rate in future years you can override the cells with black font in columns J through M as needed</t>
  </si>
  <si>
    <t>#2) Cash Flow Summary Drivers (beginning row 21)</t>
  </si>
  <si>
    <r>
      <t xml:space="preserve">#1: Issuance (Repurchase) of Equity (row 22): Input any expected Equity issuances in row 22 from columns I through M - if you expect to repurchase any Equity, input the figure </t>
    </r>
    <r>
      <rPr>
        <u/>
        <sz val="8"/>
        <rFont val="Arial"/>
        <family val="2"/>
      </rPr>
      <t>as a negative number</t>
    </r>
  </si>
  <si>
    <t>#2: Dividend Payment (row 23): Input any expected Dividend payments in row 23 from columns I through M</t>
  </si>
  <si>
    <t>#3: Opening Cash Balance (cell I24): Input the expected opening cash balance at the beginning of Year 1 of the projected period in cell I24, this flows into the Cash Flow Summary beginning in row 168</t>
  </si>
  <si>
    <t>2) Input your historical Income Statement financials (beginning row 124)</t>
  </si>
  <si>
    <t>#1: Within the Income Statement beginning in row 124, input historical financial data in the cells with blue font within the historical period (columns D through H)</t>
  </si>
  <si>
    <t>3) Input Fixed Asset Schedule (beginning row 26)</t>
  </si>
  <si>
    <t>Note: The Fixed Asset Schedule beginning in row 26 calculates the Depreciation and net balance of your Property, Plants, and Equipment (PP&amp;E) using key inputs such as existing Asset balances, Salvage Value and Useful Life of the Assets, and expected purchases or sales of the Assets</t>
  </si>
  <si>
    <t>#1) Input the names of your Fixed Asset categories in cells B28, B29, and B30</t>
  </si>
  <si>
    <t>#2) Input the current balance, Salvage Value, and Useful Life of the Assets in cells D28 through F30</t>
  </si>
  <si>
    <t>#3) Capital Expenditures (columns I through M): Input any expected additional purchases of Assets in cells I28 through M30</t>
  </si>
  <si>
    <t>#4) The Schedule in rows 33 through 64 will automatically calculate the Depreciation and net PP&amp;E balances based on your inputs, which flows into the financial statements</t>
  </si>
  <si>
    <t>4) Input Debt Schedule (beginning row 66)</t>
  </si>
  <si>
    <t>Note: The Debt Schedule beginning in row 66 calculates the Principal Repayment, Interest Expense, and net balance of your existing and any expected new Debt based on the terms of each loan</t>
  </si>
  <si>
    <t>#1) Input the names of your existing Debt tranches in cells B68, B69, and B70</t>
  </si>
  <si>
    <t>#2) Input the Principal and remaining amount, Interest Rate, and term (in years) of your existing debt tranches in cells D68 through G70</t>
  </si>
  <si>
    <t>#3) Input the Principal and remaining amount, Interest Rate, and term (in years) of any new Debt you expect to raise this year in cells D71, F71, and G71 (do not adjust the formula in cell E71)</t>
  </si>
  <si>
    <r>
      <t xml:space="preserve">#4) Input any expected optional Principal Repayments (if your loan terms allow for early repayment) in rows 99, 106, 113, and 120 from columns I through M </t>
    </r>
    <r>
      <rPr>
        <u/>
        <sz val="8"/>
        <rFont val="Arial"/>
        <family val="2"/>
      </rPr>
      <t>as negative numbers</t>
    </r>
  </si>
  <si>
    <r>
      <t xml:space="preserve">#5) Input any expected Interest Income in row 93 from columns I through M </t>
    </r>
    <r>
      <rPr>
        <u/>
        <sz val="8"/>
        <rFont val="Arial"/>
        <family val="2"/>
      </rPr>
      <t>as negative numbers</t>
    </r>
  </si>
  <si>
    <t>#6) The Schedule in rows 74 through 122 will automatically calculate the Repayment, Interest Expense, and outstanding balance based on the data, which flows into the financial statements</t>
  </si>
  <si>
    <t xml:space="preserve">1) Input the current date (day/month/year format) in cell B3 on this tab - this updates the 5-year historical and projected periods in the Operating Model with the next / prior 5 year time period </t>
  </si>
  <si>
    <t>- The projected period will begin with this year (Year 1)</t>
  </si>
  <si>
    <t xml:space="preserve">- If you would like to begin the projected period with next year, input January 1st (as "1/1/year") of next year in cell B3 </t>
  </si>
  <si>
    <t>- The tab(s) from the accounting software's exported Excel spreadsheet can be inserted into this spreadsheet for ease of reference</t>
  </si>
  <si>
    <t>- EBITDA serves as a measure of the profits generated by day-to-day operations through excluding the impact of non-cash charges like Depreciation and Amortization, as well as company specific expenses including Interest expenses and Taxes</t>
  </si>
  <si>
    <t xml:space="preserve">#3: If adjusted Earnings before Interest, Taxes, Depreciation, and Amortization (EBITDA) is a relevant metric for your business, include any add-backs to EBITDA in rows 160-163 (do not delete the rows if not needed, simply leave them as they are to preserve the row # labels in the remaining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</si>
</sst>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164" formatCode="_-* #,##0.00_-;\-* #,##0.00_-;_-* &quot;-&quot;??_-;_-@_-"/>
    <numFmt numFmtId="165" formatCode="_-* #,##0_-;\(#,##0\)_-;_-* &quot;-&quot;_-;_-@_-"/>
    <numFmt numFmtId="166" formatCode="0.0%"/>
    <numFmt numFmtId="167" formatCode="_(* #,##0_);_(* \(#,##0\);_(* &quot;-&quot;??_);_(@_)"/>
    <numFmt numFmtId="168" formatCode="0.0%;\ \(0.0%\)"/>
    <numFmt numFmtId="169" formatCode="_(* #,##0_);_(* \(#,##0\);_(* &quot;n/a&quot;??_)"/>
    <numFmt numFmtId="170" formatCode="General&quot;A&quot;"/>
    <numFmt numFmtId="171" formatCode="General&quot;E&quot;"/>
    <numFmt numFmtId="172" formatCode="General&quot;P&quot;"/>
    <numFmt numFmtId="173" formatCode="#,##0_);\(#,##0\);\-\-_);@_)"/>
    <numFmt numFmtId="174" formatCode="@_)"/>
    <numFmt numFmtId="175" formatCode="#,##0.0\x_);\(#,##0.0\x\);\-\-_)"/>
    <numFmt numFmtId="176" formatCode="&quot;$&quot;#,##0_);\(&quot;$&quot;#,##0\)_);\-\-_);@_)"/>
    <numFmt numFmtId="177" formatCode="0.0%;\(0.0%\);&quot;-- &quot;;@_)"/>
    <numFmt numFmtId="178" formatCode="0\ &quot;Years&quot;"/>
    <numFmt numFmtId="179" formatCode="#,##0_);\(#,##0\);\-\-_)"/>
    <numFmt numFmtId="180" formatCode="#,##0_);\(#,##0\);&quot;-- &quot;"/>
    <numFmt numFmtId="181" formatCode="#,##0_);\(#,##0\)_);\-\-_);@_)"/>
    <numFmt numFmtId="182" formatCode="0.0%_);\(0.0%\)_);\-\-_)"/>
    <numFmt numFmtId="183" formatCode="&quot;$&quot;#,##0_);\(&quot;$&quot;#,##0\);\-_)"/>
    <numFmt numFmtId="184" formatCode="&quot;$&quot;#,##0_);\(&quot;$&quot;#,##0\)_);\-\-_)"/>
    <numFmt numFmtId="185" formatCode="#,##0_);\(#,##0\)_);\-\-_)"/>
    <numFmt numFmtId="186" formatCode="&quot;$&quot;#,##0_);\(&quot;$&quot;#,##0\);\-\-_)"/>
    <numFmt numFmtId="187" formatCode="0.00%;\ \(0.00%\)"/>
  </numFmts>
  <fonts count="46" x14ac:knownFonts="1">
    <font>
      <sz val="11"/>
      <color theme="1"/>
      <name val="Calibri"/>
      <family val="2"/>
      <scheme val="minor"/>
    </font>
    <font>
      <sz val="11"/>
      <color theme="1"/>
      <name val="Calibri"/>
      <family val="2"/>
      <scheme val="minor"/>
    </font>
    <font>
      <u/>
      <sz val="10"/>
      <color theme="10"/>
      <name val="Arial"/>
      <family val="2"/>
    </font>
    <font>
      <sz val="12"/>
      <color theme="1"/>
      <name val="Arial"/>
      <family val="2"/>
    </font>
    <font>
      <sz val="8"/>
      <color theme="0"/>
      <name val="Arial"/>
      <family val="2"/>
    </font>
    <font>
      <b/>
      <sz val="12"/>
      <color theme="0"/>
      <name val="Arial"/>
      <family val="2"/>
    </font>
    <font>
      <sz val="12"/>
      <color theme="0"/>
      <name val="Arial"/>
      <family val="2"/>
    </font>
    <font>
      <b/>
      <sz val="14"/>
      <color theme="0"/>
      <name val="Arial"/>
      <family val="2"/>
    </font>
    <font>
      <i/>
      <sz val="12"/>
      <color theme="1"/>
      <name val="Arial"/>
      <family val="2"/>
    </font>
    <font>
      <i/>
      <sz val="10"/>
      <color theme="0"/>
      <name val="Arial"/>
      <family val="2"/>
    </font>
    <font>
      <i/>
      <sz val="11"/>
      <color theme="1"/>
      <name val="Arial"/>
      <family val="2"/>
    </font>
    <font>
      <i/>
      <sz val="11"/>
      <name val="Arial"/>
      <family val="2"/>
    </font>
    <font>
      <i/>
      <sz val="11"/>
      <color rgb="FF0000FF"/>
      <name val="Arial"/>
      <family val="2"/>
    </font>
    <font>
      <sz val="11"/>
      <color theme="1"/>
      <name val="Arial"/>
      <family val="2"/>
    </font>
    <font>
      <sz val="8"/>
      <name val="Arial"/>
      <family val="2"/>
    </font>
    <font>
      <b/>
      <sz val="8"/>
      <name val="Arial"/>
      <family val="2"/>
    </font>
    <font>
      <sz val="8"/>
      <color rgb="FF00B050"/>
      <name val="Arial"/>
      <family val="2"/>
    </font>
    <font>
      <b/>
      <sz val="8"/>
      <color rgb="FF0611E8"/>
      <name val="Arial"/>
      <family val="2"/>
    </font>
    <font>
      <sz val="8"/>
      <color theme="1"/>
      <name val="Arial"/>
      <family val="2"/>
    </font>
    <font>
      <sz val="10"/>
      <name val="Arial"/>
      <family val="2"/>
    </font>
    <font>
      <b/>
      <sz val="8"/>
      <color rgb="FF0000FF"/>
      <name val="Arial"/>
      <family val="2"/>
    </font>
    <font>
      <b/>
      <i/>
      <sz val="11"/>
      <color theme="1"/>
      <name val="Arial"/>
      <family val="2"/>
    </font>
    <font>
      <b/>
      <i/>
      <sz val="11"/>
      <color rgb="FF0000FF"/>
      <name val="Arial"/>
      <family val="2"/>
    </font>
    <font>
      <b/>
      <i/>
      <sz val="11"/>
      <name val="Arial"/>
      <family val="2"/>
    </font>
    <font>
      <b/>
      <sz val="11"/>
      <color theme="1"/>
      <name val="Arial"/>
      <family val="2"/>
    </font>
    <font>
      <b/>
      <sz val="11"/>
      <color rgb="FF0000FF"/>
      <name val="Arial"/>
      <family val="2"/>
    </font>
    <font>
      <b/>
      <sz val="11"/>
      <name val="Arial"/>
      <family val="2"/>
    </font>
    <font>
      <sz val="11"/>
      <color rgb="FF0000FF"/>
      <name val="Arial"/>
      <family val="2"/>
    </font>
    <font>
      <sz val="11"/>
      <name val="Arial"/>
      <family val="2"/>
    </font>
    <font>
      <b/>
      <sz val="12"/>
      <color theme="1"/>
      <name val="Arial"/>
      <family val="2"/>
    </font>
    <font>
      <sz val="12"/>
      <color rgb="FF0000FF"/>
      <name val="Arial"/>
      <family val="2"/>
    </font>
    <font>
      <sz val="12"/>
      <name val="Arial"/>
      <family val="2"/>
    </font>
    <font>
      <sz val="12"/>
      <color rgb="FFFF0000"/>
      <name val="Arial"/>
      <family val="2"/>
    </font>
    <font>
      <i/>
      <sz val="11"/>
      <color rgb="FF00B050"/>
      <name val="Arial"/>
      <family val="2"/>
    </font>
    <font>
      <u/>
      <sz val="11"/>
      <color theme="1"/>
      <name val="Arial"/>
      <family val="2"/>
    </font>
    <font>
      <b/>
      <sz val="11"/>
      <color theme="0"/>
      <name val="Arial"/>
      <family val="2"/>
    </font>
    <font>
      <i/>
      <u/>
      <sz val="11"/>
      <color theme="1"/>
      <name val="Arial"/>
      <family val="2"/>
    </font>
    <font>
      <b/>
      <u/>
      <sz val="11"/>
      <color theme="1"/>
      <name val="Arial"/>
      <family val="2"/>
    </font>
    <font>
      <b/>
      <i/>
      <sz val="11"/>
      <color rgb="FF00B050"/>
      <name val="Arial"/>
      <family val="2"/>
    </font>
    <font>
      <sz val="11"/>
      <color rgb="FF00B050"/>
      <name val="Arial"/>
      <family val="2"/>
    </font>
    <font>
      <b/>
      <sz val="8"/>
      <color rgb="FF00B050"/>
      <name val="Arial"/>
      <family val="2"/>
    </font>
    <font>
      <b/>
      <sz val="8"/>
      <color theme="0"/>
      <name val="Arial"/>
      <family val="2"/>
    </font>
    <font>
      <i/>
      <sz val="12"/>
      <color rgb="FFFF0000"/>
      <name val="Arial"/>
      <family val="2"/>
    </font>
    <font>
      <b/>
      <u/>
      <sz val="8"/>
      <name val="Arial"/>
      <family val="2"/>
    </font>
    <font>
      <u/>
      <sz val="8"/>
      <name val="Arial"/>
      <family val="2"/>
    </font>
    <font>
      <i/>
      <u/>
      <sz val="8"/>
      <name val="Arial"/>
      <family val="2"/>
    </font>
  </fonts>
  <fills count="6">
    <fill>
      <patternFill patternType="none"/>
    </fill>
    <fill>
      <patternFill patternType="gray125"/>
    </fill>
    <fill>
      <patternFill patternType="solid">
        <fgColor theme="1" tint="0.499984740745262"/>
        <bgColor indexed="64"/>
      </patternFill>
    </fill>
    <fill>
      <patternFill patternType="solid">
        <fgColor rgb="FF04245D"/>
        <bgColor indexed="64"/>
      </patternFill>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indexed="64"/>
      </top>
      <bottom/>
      <diagonal/>
    </border>
    <border>
      <left/>
      <right style="thin">
        <color theme="1"/>
      </right>
      <top/>
      <bottom/>
      <diagonal/>
    </border>
    <border>
      <left/>
      <right style="thin">
        <color theme="1"/>
      </right>
      <top style="thin">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diagonal/>
    </border>
    <border>
      <left style="thin">
        <color indexed="64"/>
      </left>
      <right/>
      <top style="thin">
        <color indexed="64"/>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indexed="64"/>
      </bottom>
      <diagonal/>
    </border>
    <border>
      <left style="thin">
        <color indexed="64"/>
      </left>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4" fillId="0" borderId="0"/>
  </cellStyleXfs>
  <cellXfs count="314">
    <xf numFmtId="0" fontId="0" fillId="0" borderId="0" xfId="0"/>
    <xf numFmtId="165" fontId="3" fillId="0" borderId="0" xfId="1" applyNumberFormat="1" applyFont="1" applyFill="1"/>
    <xf numFmtId="165" fontId="3" fillId="0" borderId="0" xfId="1" applyNumberFormat="1" applyFont="1"/>
    <xf numFmtId="165" fontId="3" fillId="0" borderId="0" xfId="1" applyNumberFormat="1" applyFont="1" applyAlignment="1">
      <alignment horizontal="center"/>
    </xf>
    <xf numFmtId="165" fontId="3" fillId="0" borderId="0" xfId="1" applyNumberFormat="1" applyFont="1" applyFill="1" applyBorder="1"/>
    <xf numFmtId="165" fontId="8" fillId="0" borderId="0" xfId="1" applyNumberFormat="1" applyFont="1"/>
    <xf numFmtId="37" fontId="7" fillId="2" borderId="0" xfId="0" applyNumberFormat="1" applyFont="1" applyFill="1" applyAlignment="1">
      <alignment vertical="center"/>
    </xf>
    <xf numFmtId="37" fontId="5" fillId="2" borderId="0" xfId="0" applyNumberFormat="1" applyFont="1" applyFill="1" applyAlignment="1">
      <alignment vertical="center"/>
    </xf>
    <xf numFmtId="165" fontId="3" fillId="0" borderId="0" xfId="1" applyNumberFormat="1" applyFont="1" applyFill="1" applyBorder="1" applyAlignment="1">
      <alignment horizontal="right"/>
    </xf>
    <xf numFmtId="37" fontId="5" fillId="0" borderId="0" xfId="0" applyNumberFormat="1" applyFont="1" applyAlignment="1">
      <alignment vertical="center"/>
    </xf>
    <xf numFmtId="37" fontId="7" fillId="0" borderId="0" xfId="0" applyNumberFormat="1" applyFont="1" applyAlignment="1">
      <alignment vertical="center"/>
    </xf>
    <xf numFmtId="165" fontId="10" fillId="0" borderId="0" xfId="1" applyNumberFormat="1" applyFont="1" applyFill="1"/>
    <xf numFmtId="165" fontId="10" fillId="0" borderId="0" xfId="1" applyNumberFormat="1" applyFont="1" applyFill="1" applyBorder="1"/>
    <xf numFmtId="165" fontId="10" fillId="0" borderId="1" xfId="1" applyNumberFormat="1" applyFont="1" applyBorder="1" applyAlignment="1">
      <alignment vertical="center"/>
    </xf>
    <xf numFmtId="168" fontId="11" fillId="0" borderId="1" xfId="2" applyNumberFormat="1" applyFont="1" applyBorder="1" applyAlignment="1">
      <alignment horizontal="right" vertical="center"/>
    </xf>
    <xf numFmtId="168" fontId="11" fillId="0" borderId="7" xfId="2" applyNumberFormat="1" applyFont="1" applyBorder="1" applyAlignment="1">
      <alignment horizontal="right" vertical="center"/>
    </xf>
    <xf numFmtId="165" fontId="13" fillId="0" borderId="0" xfId="1" applyNumberFormat="1" applyFont="1" applyFill="1"/>
    <xf numFmtId="165" fontId="13" fillId="0" borderId="0" xfId="1" applyNumberFormat="1" applyFont="1" applyFill="1" applyBorder="1"/>
    <xf numFmtId="165" fontId="10"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8" fontId="12" fillId="0" borderId="0" xfId="2" applyNumberFormat="1" applyFont="1" applyBorder="1" applyAlignment="1">
      <alignment horizontal="right"/>
    </xf>
    <xf numFmtId="165" fontId="4" fillId="3" borderId="0" xfId="1" applyNumberFormat="1" applyFont="1" applyFill="1"/>
    <xf numFmtId="165" fontId="3" fillId="3" borderId="0" xfId="1" applyNumberFormat="1" applyFont="1" applyFill="1"/>
    <xf numFmtId="165" fontId="5" fillId="3" borderId="3" xfId="1" applyNumberFormat="1" applyFont="1" applyFill="1" applyBorder="1" applyAlignment="1">
      <alignment horizontal="centerContinuous"/>
    </xf>
    <xf numFmtId="165" fontId="6" fillId="3" borderId="3" xfId="1" applyNumberFormat="1" applyFont="1" applyFill="1" applyBorder="1" applyAlignment="1">
      <alignment horizontal="centerContinuous"/>
    </xf>
    <xf numFmtId="165" fontId="6" fillId="3" borderId="4" xfId="1" applyNumberFormat="1" applyFont="1" applyFill="1" applyBorder="1" applyAlignment="1">
      <alignment horizontal="centerContinuous"/>
    </xf>
    <xf numFmtId="165" fontId="7" fillId="3" borderId="0" xfId="1" applyNumberFormat="1" applyFont="1" applyFill="1" applyAlignment="1"/>
    <xf numFmtId="0" fontId="19" fillId="0" borderId="0" xfId="7" applyFont="1"/>
    <xf numFmtId="165" fontId="9" fillId="3" borderId="0" xfId="1" applyNumberFormat="1" applyFont="1" applyFill="1" applyAlignment="1">
      <alignment horizontal="left"/>
    </xf>
    <xf numFmtId="165" fontId="10" fillId="0" borderId="0" xfId="1" applyNumberFormat="1" applyFont="1" applyBorder="1" applyAlignment="1">
      <alignment vertical="center"/>
    </xf>
    <xf numFmtId="168" fontId="11" fillId="0" borderId="0" xfId="2" applyNumberFormat="1" applyFont="1" applyBorder="1" applyAlignment="1">
      <alignment horizontal="right" vertical="center"/>
    </xf>
    <xf numFmtId="170" fontId="5" fillId="3" borderId="0" xfId="1" applyNumberFormat="1" applyFont="1" applyFill="1" applyAlignment="1">
      <alignment horizontal="center"/>
    </xf>
    <xf numFmtId="171" fontId="5" fillId="3" borderId="0" xfId="0" applyNumberFormat="1" applyFont="1" applyFill="1" applyAlignment="1">
      <alignment horizontal="center"/>
    </xf>
    <xf numFmtId="172" fontId="5" fillId="3" borderId="0" xfId="0" applyNumberFormat="1" applyFont="1" applyFill="1" applyAlignment="1">
      <alignment horizontal="center"/>
    </xf>
    <xf numFmtId="170" fontId="5" fillId="3" borderId="5" xfId="1" applyNumberFormat="1" applyFont="1" applyFill="1" applyBorder="1" applyAlignment="1">
      <alignment horizontal="center"/>
    </xf>
    <xf numFmtId="165" fontId="10" fillId="0" borderId="0" xfId="1" applyNumberFormat="1" applyFont="1" applyAlignment="1">
      <alignment vertical="center"/>
    </xf>
    <xf numFmtId="166" fontId="11" fillId="0" borderId="0" xfId="2" applyNumberFormat="1" applyFont="1" applyAlignment="1">
      <alignment horizontal="right" vertical="center"/>
    </xf>
    <xf numFmtId="166" fontId="11" fillId="0" borderId="13" xfId="2" applyNumberFormat="1" applyFont="1" applyBorder="1" applyAlignment="1">
      <alignment horizontal="right" vertical="center"/>
    </xf>
    <xf numFmtId="166" fontId="12" fillId="0" borderId="0" xfId="2" applyNumberFormat="1" applyFont="1" applyAlignment="1">
      <alignment horizontal="right" vertical="center"/>
    </xf>
    <xf numFmtId="165" fontId="12" fillId="0" borderId="0" xfId="1" applyNumberFormat="1" applyFont="1" applyBorder="1" applyAlignment="1">
      <alignment horizontal="right" vertical="center"/>
    </xf>
    <xf numFmtId="165" fontId="12" fillId="0" borderId="6" xfId="1" applyNumberFormat="1" applyFont="1" applyBorder="1" applyAlignment="1">
      <alignment horizontal="right" vertical="center"/>
    </xf>
    <xf numFmtId="165" fontId="21" fillId="0" borderId="2" xfId="1" applyNumberFormat="1" applyFont="1" applyBorder="1" applyAlignment="1">
      <alignment vertical="center"/>
    </xf>
    <xf numFmtId="165" fontId="22" fillId="0" borderId="2" xfId="1" applyNumberFormat="1" applyFont="1" applyBorder="1" applyAlignment="1">
      <alignment horizontal="right" vertical="center"/>
    </xf>
    <xf numFmtId="165" fontId="22" fillId="0" borderId="8" xfId="1" applyNumberFormat="1" applyFont="1" applyBorder="1" applyAlignment="1">
      <alignment horizontal="right" vertical="center"/>
    </xf>
    <xf numFmtId="165" fontId="23" fillId="0" borderId="2" xfId="1" applyNumberFormat="1" applyFont="1" applyBorder="1" applyAlignment="1">
      <alignment horizontal="right" vertical="center"/>
    </xf>
    <xf numFmtId="166" fontId="11" fillId="0" borderId="14" xfId="2" applyNumberFormat="1" applyFont="1" applyBorder="1" applyAlignment="1">
      <alignment horizontal="right" vertical="center"/>
    </xf>
    <xf numFmtId="165" fontId="24" fillId="0" borderId="0" xfId="1" applyNumberFormat="1" applyFont="1" applyAlignment="1">
      <alignment vertical="center"/>
    </xf>
    <xf numFmtId="5" fontId="25" fillId="0" borderId="0" xfId="1" applyNumberFormat="1" applyFont="1" applyAlignment="1">
      <alignment horizontal="right" vertical="center"/>
    </xf>
    <xf numFmtId="5" fontId="25" fillId="0" borderId="6" xfId="1" applyNumberFormat="1" applyFont="1" applyBorder="1" applyAlignment="1">
      <alignment horizontal="right" vertical="center"/>
    </xf>
    <xf numFmtId="5" fontId="26" fillId="0" borderId="0" xfId="1" applyNumberFormat="1" applyFont="1" applyAlignment="1">
      <alignment horizontal="right" vertical="center"/>
    </xf>
    <xf numFmtId="165" fontId="13" fillId="0" borderId="0" xfId="1" applyNumberFormat="1" applyFont="1" applyBorder="1" applyAlignment="1">
      <alignment vertical="center"/>
    </xf>
    <xf numFmtId="37" fontId="27" fillId="0" borderId="0" xfId="1" applyNumberFormat="1" applyFont="1" applyBorder="1" applyAlignment="1">
      <alignment horizontal="right" vertical="center"/>
    </xf>
    <xf numFmtId="37" fontId="27" fillId="0" borderId="6" xfId="1" applyNumberFormat="1" applyFont="1" applyBorder="1" applyAlignment="1">
      <alignment horizontal="right" vertical="center"/>
    </xf>
    <xf numFmtId="37" fontId="28" fillId="0" borderId="0" xfId="1" applyNumberFormat="1" applyFont="1" applyBorder="1" applyAlignment="1">
      <alignment horizontal="right" vertical="center"/>
    </xf>
    <xf numFmtId="165" fontId="24" fillId="0" borderId="0" xfId="1" applyNumberFormat="1" applyFont="1" applyBorder="1" applyAlignment="1">
      <alignment vertical="center"/>
    </xf>
    <xf numFmtId="5" fontId="26" fillId="0" borderId="0" xfId="1" applyNumberFormat="1" applyFont="1" applyBorder="1" applyAlignment="1">
      <alignment horizontal="right" vertical="center"/>
    </xf>
    <xf numFmtId="5" fontId="26" fillId="0" borderId="6" xfId="1" applyNumberFormat="1" applyFont="1" applyBorder="1" applyAlignment="1">
      <alignment horizontal="right" vertical="center"/>
    </xf>
    <xf numFmtId="166" fontId="11" fillId="0" borderId="0" xfId="2" applyNumberFormat="1" applyFont="1" applyBorder="1" applyAlignment="1">
      <alignment horizontal="right" vertical="center"/>
    </xf>
    <xf numFmtId="166" fontId="11" fillId="0" borderId="6" xfId="2" applyNumberFormat="1" applyFont="1" applyBorder="1" applyAlignment="1">
      <alignment horizontal="right" vertical="center"/>
    </xf>
    <xf numFmtId="165" fontId="24" fillId="0" borderId="2" xfId="1" applyNumberFormat="1" applyFont="1" applyBorder="1" applyAlignment="1">
      <alignment vertical="center"/>
    </xf>
    <xf numFmtId="165" fontId="25" fillId="0" borderId="2" xfId="1" applyNumberFormat="1" applyFont="1" applyBorder="1" applyAlignment="1">
      <alignment horizontal="right" vertical="center"/>
    </xf>
    <xf numFmtId="165" fontId="25" fillId="0" borderId="8" xfId="1" applyNumberFormat="1" applyFont="1" applyBorder="1" applyAlignment="1">
      <alignment horizontal="right" vertical="center"/>
    </xf>
    <xf numFmtId="165" fontId="26" fillId="0" borderId="2" xfId="1" applyNumberFormat="1" applyFont="1" applyBorder="1" applyAlignment="1">
      <alignment horizontal="right" vertical="center"/>
    </xf>
    <xf numFmtId="165" fontId="13" fillId="0" borderId="0" xfId="1" applyNumberFormat="1" applyFont="1" applyAlignment="1">
      <alignment vertical="center"/>
    </xf>
    <xf numFmtId="37" fontId="27" fillId="0" borderId="0" xfId="1" applyNumberFormat="1" applyFont="1" applyAlignment="1">
      <alignment horizontal="right" vertical="center"/>
    </xf>
    <xf numFmtId="37" fontId="28" fillId="0" borderId="0" xfId="1" applyNumberFormat="1" applyFont="1" applyAlignment="1">
      <alignment horizontal="right" vertical="center"/>
    </xf>
    <xf numFmtId="165" fontId="27" fillId="0" borderId="0" xfId="1" applyNumberFormat="1" applyFont="1" applyBorder="1" applyAlignment="1">
      <alignment horizontal="right" vertical="center"/>
    </xf>
    <xf numFmtId="165" fontId="27" fillId="0" borderId="6" xfId="1" applyNumberFormat="1" applyFont="1" applyBorder="1" applyAlignment="1">
      <alignment horizontal="right" vertical="center"/>
    </xf>
    <xf numFmtId="165" fontId="13" fillId="0" borderId="2" xfId="1" applyNumberFormat="1" applyFont="1" applyBorder="1" applyAlignment="1">
      <alignment vertical="center"/>
    </xf>
    <xf numFmtId="37" fontId="28" fillId="0" borderId="2" xfId="1" applyNumberFormat="1" applyFont="1" applyBorder="1" applyAlignment="1">
      <alignment horizontal="right" vertical="center"/>
    </xf>
    <xf numFmtId="37" fontId="28" fillId="0" borderId="8" xfId="1" applyNumberFormat="1" applyFont="1" applyBorder="1" applyAlignment="1">
      <alignment horizontal="right" vertical="center"/>
    </xf>
    <xf numFmtId="165" fontId="26" fillId="0" borderId="0" xfId="1" applyNumberFormat="1" applyFont="1" applyBorder="1" applyAlignment="1">
      <alignment horizontal="right" vertical="center"/>
    </xf>
    <xf numFmtId="165" fontId="26" fillId="0" borderId="6" xfId="1" applyNumberFormat="1" applyFont="1" applyBorder="1" applyAlignment="1">
      <alignment horizontal="right" vertical="center"/>
    </xf>
    <xf numFmtId="167" fontId="27" fillId="0" borderId="0" xfId="1" applyNumberFormat="1" applyFont="1" applyFill="1" applyBorder="1" applyAlignment="1">
      <alignment horizontal="right" vertical="center"/>
    </xf>
    <xf numFmtId="169" fontId="28" fillId="0" borderId="0" xfId="1" applyNumberFormat="1" applyFont="1" applyFill="1" applyBorder="1" applyAlignment="1">
      <alignment horizontal="right" vertical="center"/>
    </xf>
    <xf numFmtId="165" fontId="13" fillId="0" borderId="0" xfId="1" applyNumberFormat="1" applyFont="1"/>
    <xf numFmtId="37" fontId="28" fillId="0" borderId="6" xfId="1" applyNumberFormat="1" applyFont="1" applyBorder="1" applyAlignment="1">
      <alignment horizontal="right" vertical="center"/>
    </xf>
    <xf numFmtId="37" fontId="28" fillId="0" borderId="13" xfId="1" applyNumberFormat="1" applyFont="1" applyBorder="1" applyAlignment="1">
      <alignment horizontal="right" vertical="center"/>
    </xf>
    <xf numFmtId="165" fontId="24" fillId="0" borderId="0" xfId="1" applyNumberFormat="1" applyFont="1" applyFill="1" applyBorder="1"/>
    <xf numFmtId="165" fontId="24" fillId="0" borderId="0" xfId="1" applyNumberFormat="1" applyFont="1" applyFill="1" applyBorder="1" applyAlignment="1">
      <alignment horizontal="right"/>
    </xf>
    <xf numFmtId="165" fontId="24" fillId="0" borderId="1" xfId="1" applyNumberFormat="1" applyFont="1" applyBorder="1" applyAlignment="1">
      <alignment vertical="center"/>
    </xf>
    <xf numFmtId="5" fontId="26" fillId="0" borderId="1" xfId="1" applyNumberFormat="1" applyFont="1" applyBorder="1" applyAlignment="1">
      <alignment horizontal="right" vertical="center"/>
    </xf>
    <xf numFmtId="5" fontId="26" fillId="0" borderId="7" xfId="1" applyNumberFormat="1" applyFont="1" applyBorder="1" applyAlignment="1">
      <alignment horizontal="right" vertical="center"/>
    </xf>
    <xf numFmtId="5" fontId="26" fillId="0" borderId="13" xfId="1" applyNumberFormat="1" applyFont="1" applyBorder="1" applyAlignment="1">
      <alignment horizontal="right" vertical="center"/>
    </xf>
    <xf numFmtId="165" fontId="10" fillId="0" borderId="24" xfId="1" applyNumberFormat="1" applyFont="1" applyBorder="1" applyAlignment="1">
      <alignment vertical="center"/>
    </xf>
    <xf numFmtId="168" fontId="11" fillId="0" borderId="24" xfId="2" applyNumberFormat="1" applyFont="1" applyBorder="1" applyAlignment="1">
      <alignment horizontal="right" vertical="center"/>
    </xf>
    <xf numFmtId="168" fontId="11" fillId="0" borderId="25" xfId="2" applyNumberFormat="1" applyFont="1" applyBorder="1" applyAlignment="1">
      <alignment horizontal="right" vertical="center"/>
    </xf>
    <xf numFmtId="165" fontId="3" fillId="0" borderId="0" xfId="1" applyNumberFormat="1" applyFont="1" applyBorder="1" applyAlignment="1">
      <alignment horizontal="center"/>
    </xf>
    <xf numFmtId="165" fontId="31" fillId="0" borderId="0" xfId="1" applyNumberFormat="1" applyFont="1" applyFill="1"/>
    <xf numFmtId="165" fontId="30" fillId="0" borderId="0" xfId="1" applyNumberFormat="1" applyFont="1"/>
    <xf numFmtId="0" fontId="13" fillId="0" borderId="0" xfId="0" applyFont="1"/>
    <xf numFmtId="165" fontId="13" fillId="0" borderId="0" xfId="1" applyNumberFormat="1" applyFont="1" applyAlignment="1">
      <alignment horizontal="center"/>
    </xf>
    <xf numFmtId="166" fontId="12" fillId="0" borderId="0" xfId="2" applyNumberFormat="1" applyFont="1"/>
    <xf numFmtId="165" fontId="10" fillId="0" borderId="0" xfId="1" applyNumberFormat="1" applyFont="1"/>
    <xf numFmtId="9" fontId="12" fillId="0" borderId="0" xfId="2" applyFont="1" applyFill="1" applyAlignment="1">
      <alignment horizontal="center"/>
    </xf>
    <xf numFmtId="165" fontId="10" fillId="0" borderId="0" xfId="1" applyNumberFormat="1" applyFont="1" applyAlignment="1">
      <alignment horizontal="center"/>
    </xf>
    <xf numFmtId="166" fontId="33" fillId="0" borderId="0" xfId="2" applyNumberFormat="1" applyFont="1" applyFill="1"/>
    <xf numFmtId="173" fontId="34" fillId="0" borderId="0" xfId="0" applyNumberFormat="1" applyFont="1"/>
    <xf numFmtId="174" fontId="11" fillId="0" borderId="2" xfId="0" quotePrefix="1" applyNumberFormat="1" applyFont="1" applyBorder="1" applyAlignment="1">
      <alignment horizontal="left"/>
    </xf>
    <xf numFmtId="174" fontId="11" fillId="0" borderId="2" xfId="0" quotePrefix="1" applyNumberFormat="1" applyFont="1" applyBorder="1" applyAlignment="1">
      <alignment horizontal="right"/>
    </xf>
    <xf numFmtId="174" fontId="11" fillId="0" borderId="0" xfId="0" quotePrefix="1" applyNumberFormat="1" applyFont="1" applyAlignment="1">
      <alignment horizontal="right"/>
    </xf>
    <xf numFmtId="173" fontId="34" fillId="0" borderId="0" xfId="0" applyNumberFormat="1" applyFont="1" applyAlignment="1">
      <alignment horizontal="right"/>
    </xf>
    <xf numFmtId="173" fontId="13" fillId="0" borderId="0" xfId="0" applyNumberFormat="1" applyFont="1"/>
    <xf numFmtId="175" fontId="13" fillId="0" borderId="0" xfId="0" applyNumberFormat="1" applyFont="1" applyAlignment="1">
      <alignment horizontal="right"/>
    </xf>
    <xf numFmtId="176" fontId="27" fillId="0" borderId="0" xfId="0" applyNumberFormat="1" applyFont="1"/>
    <xf numFmtId="177" fontId="27" fillId="0" borderId="1" xfId="0" applyNumberFormat="1" applyFont="1" applyBorder="1" applyAlignment="1">
      <alignment horizontal="right"/>
    </xf>
    <xf numFmtId="178" fontId="27" fillId="0" borderId="1" xfId="0" applyNumberFormat="1" applyFont="1" applyBorder="1" applyAlignment="1">
      <alignment horizontal="right"/>
    </xf>
    <xf numFmtId="173" fontId="13" fillId="0" borderId="0" xfId="0" applyNumberFormat="1" applyFont="1" applyAlignment="1">
      <alignment horizontal="right"/>
    </xf>
    <xf numFmtId="175" fontId="27" fillId="0" borderId="0" xfId="0" applyNumberFormat="1" applyFont="1" applyAlignment="1">
      <alignment horizontal="right"/>
    </xf>
    <xf numFmtId="176" fontId="27" fillId="0" borderId="0" xfId="0" applyNumberFormat="1" applyFont="1" applyAlignment="1">
      <alignment horizontal="right"/>
    </xf>
    <xf numFmtId="178" fontId="27" fillId="0" borderId="0" xfId="0" applyNumberFormat="1" applyFont="1" applyAlignment="1">
      <alignment horizontal="right"/>
    </xf>
    <xf numFmtId="177" fontId="27" fillId="0" borderId="0" xfId="0" applyNumberFormat="1" applyFont="1" applyAlignment="1">
      <alignment horizontal="right"/>
    </xf>
    <xf numFmtId="176" fontId="13" fillId="0" borderId="0" xfId="0" applyNumberFormat="1" applyFont="1" applyAlignment="1">
      <alignment horizontal="right"/>
    </xf>
    <xf numFmtId="175" fontId="25" fillId="0" borderId="1" xfId="0" applyNumberFormat="1" applyFont="1" applyBorder="1" applyAlignment="1">
      <alignment horizontal="right"/>
    </xf>
    <xf numFmtId="176" fontId="24" fillId="0" borderId="1" xfId="0" applyNumberFormat="1" applyFont="1" applyBorder="1"/>
    <xf numFmtId="179" fontId="24" fillId="0" borderId="1" xfId="0" applyNumberFormat="1" applyFont="1" applyBorder="1"/>
    <xf numFmtId="37" fontId="35" fillId="0" borderId="0" xfId="0" applyNumberFormat="1" applyFont="1" applyAlignment="1">
      <alignment vertical="center"/>
    </xf>
    <xf numFmtId="165" fontId="13" fillId="0" borderId="0" xfId="1" applyNumberFormat="1" applyFont="1" applyFill="1" applyBorder="1" applyAlignment="1">
      <alignment horizontal="center"/>
    </xf>
    <xf numFmtId="165" fontId="32" fillId="0" borderId="0" xfId="1" applyNumberFormat="1" applyFont="1"/>
    <xf numFmtId="165" fontId="24" fillId="0" borderId="16" xfId="1" applyNumberFormat="1" applyFont="1" applyFill="1" applyBorder="1" applyAlignment="1">
      <alignment vertical="center"/>
    </xf>
    <xf numFmtId="165" fontId="26" fillId="0" borderId="16" xfId="1" applyNumberFormat="1" applyFont="1" applyFill="1" applyBorder="1" applyAlignment="1">
      <alignment horizontal="right" vertical="center"/>
    </xf>
    <xf numFmtId="165" fontId="26" fillId="0" borderId="17" xfId="1" applyNumberFormat="1" applyFont="1" applyFill="1" applyBorder="1" applyAlignment="1">
      <alignment horizontal="right" vertical="center"/>
    </xf>
    <xf numFmtId="165" fontId="24" fillId="0" borderId="19" xfId="1" applyNumberFormat="1" applyFont="1" applyFill="1" applyBorder="1" applyAlignment="1">
      <alignment vertical="center"/>
    </xf>
    <xf numFmtId="5" fontId="26" fillId="0" borderId="19" xfId="1" applyNumberFormat="1" applyFont="1" applyFill="1" applyBorder="1" applyAlignment="1">
      <alignment horizontal="right" vertical="center"/>
    </xf>
    <xf numFmtId="5" fontId="26" fillId="0" borderId="20" xfId="1" applyNumberFormat="1" applyFont="1" applyFill="1" applyBorder="1" applyAlignment="1">
      <alignment horizontal="right" vertical="center"/>
    </xf>
    <xf numFmtId="165" fontId="27" fillId="0" borderId="0" xfId="1" applyNumberFormat="1" applyFont="1"/>
    <xf numFmtId="165" fontId="28" fillId="0" borderId="0" xfId="1" applyNumberFormat="1" applyFont="1"/>
    <xf numFmtId="165" fontId="13" fillId="0" borderId="0" xfId="1" applyNumberFormat="1" applyFont="1" applyBorder="1" applyAlignment="1">
      <alignment horizontal="center"/>
    </xf>
    <xf numFmtId="165" fontId="13" fillId="0" borderId="0" xfId="1" applyNumberFormat="1" applyFont="1" applyBorder="1"/>
    <xf numFmtId="173" fontId="28" fillId="0" borderId="0" xfId="0" applyNumberFormat="1" applyFont="1" applyAlignment="1">
      <alignment horizontal="right"/>
    </xf>
    <xf numFmtId="180" fontId="24" fillId="0" borderId="0" xfId="0" applyNumberFormat="1" applyFont="1"/>
    <xf numFmtId="176" fontId="24" fillId="0" borderId="0" xfId="0" applyNumberFormat="1" applyFont="1" applyAlignment="1">
      <alignment horizontal="right"/>
    </xf>
    <xf numFmtId="180" fontId="13" fillId="0" borderId="0" xfId="0" applyNumberFormat="1" applyFont="1"/>
    <xf numFmtId="180" fontId="13" fillId="0" borderId="0" xfId="0" applyNumberFormat="1" applyFont="1" applyAlignment="1">
      <alignment horizontal="right"/>
    </xf>
    <xf numFmtId="0" fontId="37" fillId="0" borderId="0" xfId="0" applyFont="1"/>
    <xf numFmtId="176" fontId="28" fillId="0" borderId="0" xfId="0" applyNumberFormat="1" applyFont="1" applyAlignment="1">
      <alignment horizontal="right"/>
    </xf>
    <xf numFmtId="179" fontId="13" fillId="0" borderId="0" xfId="0" applyNumberFormat="1" applyFont="1"/>
    <xf numFmtId="181" fontId="28" fillId="0" borderId="0" xfId="0" applyNumberFormat="1" applyFont="1" applyAlignment="1">
      <alignment horizontal="right"/>
    </xf>
    <xf numFmtId="0" fontId="24" fillId="0" borderId="1" xfId="0" applyFont="1" applyBorder="1"/>
    <xf numFmtId="173" fontId="28" fillId="0" borderId="1" xfId="0" applyNumberFormat="1" applyFont="1" applyBorder="1" applyAlignment="1">
      <alignment horizontal="right"/>
    </xf>
    <xf numFmtId="180" fontId="24" fillId="0" borderId="1" xfId="0" applyNumberFormat="1" applyFont="1" applyBorder="1"/>
    <xf numFmtId="176" fontId="26" fillId="0" borderId="1" xfId="0" applyNumberFormat="1" applyFont="1" applyBorder="1" applyAlignment="1">
      <alignment horizontal="right"/>
    </xf>
    <xf numFmtId="182" fontId="28" fillId="0" borderId="0" xfId="2" applyNumberFormat="1" applyFont="1" applyFill="1" applyBorder="1" applyAlignment="1">
      <alignment horizontal="right"/>
    </xf>
    <xf numFmtId="0" fontId="28" fillId="0" borderId="0" xfId="0" applyFont="1" applyAlignment="1">
      <alignment horizontal="left"/>
    </xf>
    <xf numFmtId="183" fontId="28" fillId="0" borderId="0" xfId="0" applyNumberFormat="1" applyFont="1" applyAlignment="1">
      <alignment horizontal="right"/>
    </xf>
    <xf numFmtId="0" fontId="28" fillId="0" borderId="0" xfId="0" applyFont="1"/>
    <xf numFmtId="180" fontId="28" fillId="0" borderId="0" xfId="0" applyNumberFormat="1" applyFont="1"/>
    <xf numFmtId="184" fontId="28" fillId="0" borderId="0" xfId="0" applyNumberFormat="1" applyFont="1" applyAlignment="1">
      <alignment horizontal="right"/>
    </xf>
    <xf numFmtId="185" fontId="28" fillId="0" borderId="0" xfId="0" applyNumberFormat="1" applyFont="1" applyAlignment="1">
      <alignment horizontal="right"/>
    </xf>
    <xf numFmtId="0" fontId="26" fillId="0" borderId="1" xfId="0" applyFont="1" applyBorder="1"/>
    <xf numFmtId="180" fontId="26" fillId="0" borderId="1" xfId="0" applyNumberFormat="1" applyFont="1" applyBorder="1"/>
    <xf numFmtId="184" fontId="26" fillId="0" borderId="1" xfId="0" applyNumberFormat="1" applyFont="1" applyBorder="1" applyAlignment="1">
      <alignment horizontal="right"/>
    </xf>
    <xf numFmtId="0" fontId="28" fillId="0" borderId="0" xfId="0" applyFont="1" applyAlignment="1">
      <alignment horizontal="left" indent="1"/>
    </xf>
    <xf numFmtId="5" fontId="28" fillId="0" borderId="6" xfId="1" applyNumberFormat="1" applyFont="1" applyBorder="1" applyAlignment="1">
      <alignment horizontal="right" vertical="center"/>
    </xf>
    <xf numFmtId="165" fontId="28" fillId="0" borderId="0" xfId="1" applyNumberFormat="1" applyFont="1" applyAlignment="1">
      <alignment horizontal="center"/>
    </xf>
    <xf numFmtId="166" fontId="12" fillId="0" borderId="0" xfId="2" applyNumberFormat="1" applyFont="1" applyFill="1"/>
    <xf numFmtId="165" fontId="13" fillId="0" borderId="6" xfId="1" applyNumberFormat="1" applyFont="1" applyBorder="1"/>
    <xf numFmtId="165" fontId="27" fillId="0" borderId="0" xfId="1" applyNumberFormat="1" applyFont="1" applyFill="1" applyBorder="1"/>
    <xf numFmtId="186" fontId="12" fillId="0" borderId="0" xfId="1" applyNumberFormat="1" applyFont="1" applyFill="1"/>
    <xf numFmtId="186" fontId="12" fillId="0" borderId="0" xfId="2" applyNumberFormat="1" applyFont="1" applyFill="1"/>
    <xf numFmtId="179" fontId="24" fillId="0" borderId="0" xfId="0" applyNumberFormat="1" applyFont="1"/>
    <xf numFmtId="175" fontId="25" fillId="0" borderId="0" xfId="0" applyNumberFormat="1" applyFont="1" applyAlignment="1">
      <alignment horizontal="right"/>
    </xf>
    <xf numFmtId="176" fontId="24" fillId="0" borderId="0" xfId="0" applyNumberFormat="1" applyFont="1"/>
    <xf numFmtId="9" fontId="22" fillId="0" borderId="0" xfId="2" applyFont="1" applyFill="1" applyBorder="1" applyAlignment="1">
      <alignment horizontal="center"/>
    </xf>
    <xf numFmtId="186" fontId="22" fillId="0" borderId="0" xfId="1" applyNumberFormat="1" applyFont="1" applyFill="1" applyBorder="1"/>
    <xf numFmtId="186" fontId="38" fillId="0" borderId="0" xfId="2" applyNumberFormat="1" applyFont="1" applyFill="1" applyBorder="1"/>
    <xf numFmtId="186" fontId="22" fillId="0" borderId="6" xfId="1" applyNumberFormat="1" applyFont="1" applyFill="1" applyBorder="1"/>
    <xf numFmtId="0" fontId="26" fillId="0" borderId="0" xfId="0" applyFont="1"/>
    <xf numFmtId="180" fontId="26" fillId="0" borderId="0" xfId="0" applyNumberFormat="1" applyFont="1"/>
    <xf numFmtId="184" fontId="26" fillId="0" borderId="0" xfId="0" applyNumberFormat="1" applyFont="1" applyAlignment="1">
      <alignment horizontal="right"/>
    </xf>
    <xf numFmtId="176" fontId="26" fillId="0" borderId="0" xfId="0" applyNumberFormat="1" applyFont="1" applyAlignment="1">
      <alignment horizontal="right"/>
    </xf>
    <xf numFmtId="178" fontId="27" fillId="0" borderId="2" xfId="0" applyNumberFormat="1" applyFont="1" applyBorder="1" applyAlignment="1">
      <alignment horizontal="right"/>
    </xf>
    <xf numFmtId="176" fontId="39" fillId="0" borderId="0" xfId="0" applyNumberFormat="1" applyFont="1" applyAlignment="1">
      <alignment horizontal="right"/>
    </xf>
    <xf numFmtId="181" fontId="39" fillId="0" borderId="0" xfId="0" applyNumberFormat="1" applyFont="1" applyAlignment="1">
      <alignment horizontal="right"/>
    </xf>
    <xf numFmtId="176" fontId="28" fillId="0" borderId="6" xfId="0" applyNumberFormat="1" applyFont="1" applyBorder="1" applyAlignment="1">
      <alignment horizontal="right"/>
    </xf>
    <xf numFmtId="173" fontId="13" fillId="0" borderId="6" xfId="0" applyNumberFormat="1" applyFont="1" applyBorder="1" applyAlignment="1">
      <alignment horizontal="right"/>
    </xf>
    <xf numFmtId="184" fontId="26" fillId="0" borderId="7" xfId="0" applyNumberFormat="1" applyFont="1" applyBorder="1" applyAlignment="1">
      <alignment horizontal="right"/>
    </xf>
    <xf numFmtId="184" fontId="26" fillId="0" borderId="6" xfId="0" applyNumberFormat="1" applyFont="1" applyBorder="1" applyAlignment="1">
      <alignment horizontal="right"/>
    </xf>
    <xf numFmtId="176" fontId="28" fillId="0" borderId="7" xfId="0" applyNumberFormat="1" applyFont="1" applyBorder="1"/>
    <xf numFmtId="176" fontId="28" fillId="0" borderId="8" xfId="0" applyNumberFormat="1" applyFont="1" applyBorder="1" applyAlignment="1">
      <alignment horizontal="right"/>
    </xf>
    <xf numFmtId="174" fontId="10" fillId="0" borderId="0" xfId="0" quotePrefix="1" applyNumberFormat="1" applyFont="1" applyAlignment="1">
      <alignment horizontal="right"/>
    </xf>
    <xf numFmtId="182" fontId="28" fillId="0" borderId="0" xfId="0" applyNumberFormat="1" applyFont="1" applyAlignment="1">
      <alignment horizontal="center"/>
    </xf>
    <xf numFmtId="179" fontId="13" fillId="0" borderId="2" xfId="0" applyNumberFormat="1" applyFont="1" applyBorder="1"/>
    <xf numFmtId="173" fontId="13" fillId="0" borderId="2" xfId="0" applyNumberFormat="1" applyFont="1" applyBorder="1" applyAlignment="1">
      <alignment horizontal="right"/>
    </xf>
    <xf numFmtId="173" fontId="13" fillId="0" borderId="8" xfId="0" applyNumberFormat="1" applyFont="1" applyBorder="1" applyAlignment="1">
      <alignment horizontal="right"/>
    </xf>
    <xf numFmtId="173" fontId="28" fillId="0" borderId="0" xfId="0" applyNumberFormat="1" applyFont="1"/>
    <xf numFmtId="179" fontId="28" fillId="0" borderId="0" xfId="0" applyNumberFormat="1" applyFont="1"/>
    <xf numFmtId="173" fontId="28" fillId="0" borderId="6" xfId="0" applyNumberFormat="1" applyFont="1" applyBorder="1" applyAlignment="1">
      <alignment horizontal="right"/>
    </xf>
    <xf numFmtId="186" fontId="26" fillId="0" borderId="1" xfId="2" applyNumberFormat="1" applyFont="1" applyFill="1" applyBorder="1"/>
    <xf numFmtId="165" fontId="24" fillId="4" borderId="0" xfId="1" applyNumberFormat="1" applyFont="1" applyFill="1" applyBorder="1" applyAlignment="1">
      <alignment vertical="center"/>
    </xf>
    <xf numFmtId="165" fontId="25" fillId="4" borderId="0" xfId="1" applyNumberFormat="1" applyFont="1" applyFill="1" applyBorder="1" applyAlignment="1">
      <alignment horizontal="right" vertical="center"/>
    </xf>
    <xf numFmtId="165" fontId="26" fillId="4" borderId="0" xfId="1" applyNumberFormat="1" applyFont="1" applyFill="1" applyBorder="1" applyAlignment="1">
      <alignment horizontal="right" vertical="center"/>
    </xf>
    <xf numFmtId="165" fontId="31" fillId="0" borderId="0" xfId="1" applyNumberFormat="1" applyFont="1" applyFill="1" applyBorder="1"/>
    <xf numFmtId="176" fontId="28" fillId="0" borderId="0" xfId="0" applyNumberFormat="1" applyFont="1"/>
    <xf numFmtId="174" fontId="24" fillId="0" borderId="0" xfId="0" applyNumberFormat="1" applyFont="1" applyAlignment="1">
      <alignment horizontal="right"/>
    </xf>
    <xf numFmtId="176" fontId="28" fillId="0" borderId="1" xfId="0" applyNumberFormat="1" applyFont="1" applyBorder="1"/>
    <xf numFmtId="176" fontId="28" fillId="0" borderId="2" xfId="0" applyNumberFormat="1" applyFont="1" applyBorder="1" applyAlignment="1">
      <alignment horizontal="right"/>
    </xf>
    <xf numFmtId="174" fontId="11" fillId="0" borderId="2" xfId="0" quotePrefix="1" applyNumberFormat="1" applyFont="1" applyBorder="1" applyAlignment="1">
      <alignment horizontal="centerContinuous"/>
    </xf>
    <xf numFmtId="174" fontId="26" fillId="0" borderId="1" xfId="0" quotePrefix="1" applyNumberFormat="1" applyFont="1" applyBorder="1" applyAlignment="1">
      <alignment horizontal="left"/>
    </xf>
    <xf numFmtId="174" fontId="11" fillId="0" borderId="0" xfId="0" quotePrefix="1" applyNumberFormat="1" applyFont="1" applyAlignment="1">
      <alignment horizontal="centerContinuous"/>
    </xf>
    <xf numFmtId="173" fontId="13" fillId="0" borderId="1" xfId="0" applyNumberFormat="1" applyFont="1" applyBorder="1" applyAlignment="1">
      <alignment horizontal="right"/>
    </xf>
    <xf numFmtId="176" fontId="27" fillId="0" borderId="1" xfId="0" applyNumberFormat="1" applyFont="1" applyBorder="1"/>
    <xf numFmtId="187" fontId="12" fillId="0" borderId="0" xfId="2" applyNumberFormat="1" applyFont="1" applyBorder="1" applyAlignment="1">
      <alignment horizontal="right"/>
    </xf>
    <xf numFmtId="165" fontId="5" fillId="3" borderId="0" xfId="1" applyNumberFormat="1" applyFont="1" applyFill="1" applyAlignment="1">
      <alignment horizontal="right"/>
    </xf>
    <xf numFmtId="170" fontId="5" fillId="3" borderId="27" xfId="1" applyNumberFormat="1" applyFont="1" applyFill="1" applyBorder="1" applyAlignment="1">
      <alignment horizontal="center"/>
    </xf>
    <xf numFmtId="165" fontId="29" fillId="0" borderId="0" xfId="1" applyNumberFormat="1" applyFont="1" applyFill="1"/>
    <xf numFmtId="165" fontId="41" fillId="3" borderId="0" xfId="1" applyNumberFormat="1" applyFont="1" applyFill="1"/>
    <xf numFmtId="165" fontId="29" fillId="0" borderId="0" xfId="1" applyNumberFormat="1" applyFont="1" applyFill="1" applyBorder="1" applyAlignment="1">
      <alignment horizontal="right"/>
    </xf>
    <xf numFmtId="165" fontId="29" fillId="0" borderId="0" xfId="1" applyNumberFormat="1" applyFont="1" applyFill="1" applyBorder="1"/>
    <xf numFmtId="179" fontId="27" fillId="0" borderId="0" xfId="1" applyNumberFormat="1" applyFont="1" applyFill="1" applyAlignment="1">
      <alignment horizontal="right" vertical="center"/>
    </xf>
    <xf numFmtId="179" fontId="28" fillId="0" borderId="6" xfId="1" applyNumberFormat="1" applyFont="1" applyFill="1" applyBorder="1" applyAlignment="1">
      <alignment horizontal="right" vertical="center"/>
    </xf>
    <xf numFmtId="179" fontId="27" fillId="0" borderId="13" xfId="1" applyNumberFormat="1" applyFont="1" applyFill="1" applyBorder="1" applyAlignment="1">
      <alignment horizontal="right" vertical="center"/>
    </xf>
    <xf numFmtId="179" fontId="28" fillId="0" borderId="6" xfId="1" applyNumberFormat="1" applyFont="1" applyBorder="1" applyAlignment="1">
      <alignment horizontal="right" vertical="center"/>
    </xf>
    <xf numFmtId="9" fontId="25" fillId="0" borderId="16" xfId="2" applyFont="1" applyFill="1" applyBorder="1" applyAlignment="1">
      <alignment horizontal="right" vertical="center"/>
    </xf>
    <xf numFmtId="181" fontId="27" fillId="0" borderId="0" xfId="0" applyNumberFormat="1" applyFont="1" applyAlignment="1">
      <alignment horizontal="right"/>
    </xf>
    <xf numFmtId="179" fontId="13" fillId="0" borderId="28" xfId="0" applyNumberFormat="1" applyFont="1" applyBorder="1"/>
    <xf numFmtId="173" fontId="13" fillId="0" borderId="29" xfId="0" applyNumberFormat="1" applyFont="1" applyBorder="1" applyAlignment="1">
      <alignment horizontal="right"/>
    </xf>
    <xf numFmtId="173" fontId="13" fillId="0" borderId="31" xfId="0" applyNumberFormat="1" applyFont="1" applyBorder="1" applyAlignment="1">
      <alignment horizontal="right"/>
    </xf>
    <xf numFmtId="179" fontId="13" fillId="0" borderId="32" xfId="0" applyNumberFormat="1" applyFont="1" applyBorder="1"/>
    <xf numFmtId="173" fontId="13" fillId="0" borderId="32" xfId="0" applyNumberFormat="1" applyFont="1" applyBorder="1" applyAlignment="1">
      <alignment horizontal="right"/>
    </xf>
    <xf numFmtId="173" fontId="13" fillId="0" borderId="30" xfId="0" applyNumberFormat="1" applyFont="1" applyBorder="1" applyAlignment="1">
      <alignment horizontal="right"/>
    </xf>
    <xf numFmtId="0" fontId="24" fillId="0" borderId="2" xfId="1" applyNumberFormat="1" applyFont="1" applyBorder="1" applyAlignment="1">
      <alignment vertical="center"/>
    </xf>
    <xf numFmtId="0" fontId="26" fillId="0" borderId="1" xfId="0" quotePrefix="1" applyFont="1" applyBorder="1"/>
    <xf numFmtId="0" fontId="10" fillId="0" borderId="2" xfId="1" applyNumberFormat="1" applyFont="1" applyBorder="1" applyAlignment="1">
      <alignment vertical="center"/>
    </xf>
    <xf numFmtId="0" fontId="10" fillId="0" borderId="0" xfId="1" applyNumberFormat="1" applyFont="1" applyAlignment="1">
      <alignment vertical="center"/>
    </xf>
    <xf numFmtId="0" fontId="10" fillId="0" borderId="0" xfId="1" applyNumberFormat="1" applyFont="1" applyBorder="1" applyAlignment="1">
      <alignment vertical="center"/>
    </xf>
    <xf numFmtId="0" fontId="10" fillId="0" borderId="0" xfId="1" applyNumberFormat="1" applyFont="1"/>
    <xf numFmtId="0" fontId="11" fillId="0" borderId="2" xfId="0" quotePrefix="1" applyFont="1" applyBorder="1" applyAlignment="1">
      <alignment horizontal="left"/>
    </xf>
    <xf numFmtId="0" fontId="27" fillId="0" borderId="0" xfId="0" quotePrefix="1" applyFont="1"/>
    <xf numFmtId="0" fontId="24" fillId="0" borderId="1" xfId="0" quotePrefix="1" applyFont="1" applyBorder="1"/>
    <xf numFmtId="0" fontId="24" fillId="0" borderId="0" xfId="0" quotePrefix="1" applyFont="1"/>
    <xf numFmtId="0" fontId="28" fillId="0" borderId="0" xfId="0" quotePrefix="1" applyFont="1"/>
    <xf numFmtId="0" fontId="26" fillId="0" borderId="0" xfId="0" quotePrefix="1" applyFont="1"/>
    <xf numFmtId="0" fontId="21" fillId="0" borderId="0" xfId="1" applyNumberFormat="1" applyFont="1" applyBorder="1"/>
    <xf numFmtId="0" fontId="36" fillId="0" borderId="0" xfId="0" quotePrefix="1" applyFont="1"/>
    <xf numFmtId="0" fontId="13" fillId="0" borderId="0" xfId="0" quotePrefix="1" applyFont="1"/>
    <xf numFmtId="0" fontId="28" fillId="0" borderId="0" xfId="0" quotePrefix="1" applyFont="1" applyAlignment="1">
      <alignment horizontal="left" indent="1"/>
    </xf>
    <xf numFmtId="0" fontId="28" fillId="0" borderId="0" xfId="0" quotePrefix="1" applyFont="1" applyAlignment="1">
      <alignment horizontal="left"/>
    </xf>
    <xf numFmtId="0" fontId="24" fillId="0" borderId="0" xfId="1" applyNumberFormat="1" applyFont="1" applyAlignment="1">
      <alignment vertical="center"/>
    </xf>
    <xf numFmtId="0" fontId="13" fillId="0" borderId="0" xfId="1" applyNumberFormat="1" applyFont="1" applyBorder="1" applyAlignment="1">
      <alignment vertical="center"/>
    </xf>
    <xf numFmtId="0" fontId="24" fillId="0" borderId="1" xfId="1" applyNumberFormat="1" applyFont="1" applyBorder="1" applyAlignment="1">
      <alignment vertical="center"/>
    </xf>
    <xf numFmtId="0" fontId="13" fillId="0" borderId="0" xfId="1" applyNumberFormat="1" applyFont="1" applyAlignment="1">
      <alignment vertical="center"/>
    </xf>
    <xf numFmtId="0" fontId="13" fillId="0" borderId="2" xfId="1" applyNumberFormat="1" applyFont="1" applyBorder="1" applyAlignment="1">
      <alignment vertical="center"/>
    </xf>
    <xf numFmtId="0" fontId="10" fillId="0" borderId="1" xfId="1" applyNumberFormat="1" applyFont="1" applyBorder="1" applyAlignment="1">
      <alignment vertical="center"/>
    </xf>
    <xf numFmtId="0" fontId="24" fillId="0" borderId="0" xfId="1" applyNumberFormat="1" applyFont="1" applyBorder="1" applyAlignment="1">
      <alignment vertical="center"/>
    </xf>
    <xf numFmtId="0" fontId="13" fillId="0" borderId="0" xfId="1" applyNumberFormat="1" applyFont="1"/>
    <xf numFmtId="0" fontId="24" fillId="0" borderId="15" xfId="1" applyNumberFormat="1" applyFont="1" applyFill="1" applyBorder="1" applyAlignment="1">
      <alignment vertical="center"/>
    </xf>
    <xf numFmtId="0" fontId="24" fillId="0" borderId="18" xfId="1" applyNumberFormat="1" applyFont="1" applyBorder="1" applyAlignment="1">
      <alignment vertical="center"/>
    </xf>
    <xf numFmtId="0" fontId="13" fillId="0" borderId="18" xfId="1" applyNumberFormat="1" applyFont="1" applyBorder="1" applyAlignment="1">
      <alignment vertical="center"/>
    </xf>
    <xf numFmtId="0" fontId="24" fillId="0" borderId="21" xfId="1" applyNumberFormat="1" applyFont="1" applyBorder="1" applyAlignment="1">
      <alignment vertical="center"/>
    </xf>
    <xf numFmtId="0" fontId="27" fillId="0" borderId="18" xfId="1" applyNumberFormat="1" applyFont="1" applyBorder="1" applyAlignment="1">
      <alignment vertical="center"/>
    </xf>
    <xf numFmtId="0" fontId="24" fillId="0" borderId="22" xfId="1" applyNumberFormat="1" applyFont="1" applyFill="1" applyBorder="1" applyAlignment="1">
      <alignment vertical="center"/>
    </xf>
    <xf numFmtId="0" fontId="10" fillId="0" borderId="23" xfId="1" applyNumberFormat="1" applyFont="1" applyBorder="1" applyAlignment="1">
      <alignment vertical="center"/>
    </xf>
    <xf numFmtId="165" fontId="42" fillId="0" borderId="0" xfId="1" applyNumberFormat="1" applyFont="1"/>
    <xf numFmtId="0" fontId="14" fillId="0" borderId="0" xfId="7" applyAlignment="1">
      <alignment wrapText="1"/>
    </xf>
    <xf numFmtId="0" fontId="15" fillId="0" borderId="10" xfId="7" applyFont="1" applyBorder="1" applyAlignment="1">
      <alignment wrapText="1"/>
    </xf>
    <xf numFmtId="0" fontId="0" fillId="0" borderId="0" xfId="0" applyAlignment="1">
      <alignment wrapText="1"/>
    </xf>
    <xf numFmtId="0" fontId="0" fillId="0" borderId="0" xfId="0" quotePrefix="1" applyAlignment="1">
      <alignment horizontal="left" wrapText="1"/>
    </xf>
    <xf numFmtId="0" fontId="14" fillId="0" borderId="0" xfId="7" applyAlignment="1">
      <alignment horizontal="left" wrapText="1"/>
    </xf>
    <xf numFmtId="0" fontId="14" fillId="0" borderId="0" xfId="7" quotePrefix="1" applyAlignment="1">
      <alignment horizontal="left" wrapText="1"/>
    </xf>
    <xf numFmtId="0" fontId="14" fillId="0" borderId="6" xfId="7" applyBorder="1" applyAlignment="1">
      <alignment wrapText="1"/>
    </xf>
    <xf numFmtId="0" fontId="14" fillId="0" borderId="10" xfId="7" applyBorder="1" applyAlignment="1">
      <alignment horizontal="left" vertical="center" wrapText="1" indent="2"/>
    </xf>
    <xf numFmtId="0" fontId="14" fillId="0" borderId="0" xfId="7" applyAlignment="1">
      <alignment vertical="center" wrapText="1"/>
    </xf>
    <xf numFmtId="0" fontId="15" fillId="0" borderId="12" xfId="7" applyFont="1" applyBorder="1" applyAlignment="1">
      <alignment horizontal="left" vertical="center" wrapText="1"/>
    </xf>
    <xf numFmtId="49" fontId="20" fillId="0" borderId="11" xfId="7" applyNumberFormat="1" applyFont="1" applyBorder="1" applyAlignment="1">
      <alignment horizontal="left" vertical="center" wrapText="1"/>
    </xf>
    <xf numFmtId="0" fontId="14" fillId="0" borderId="10" xfId="7" applyBorder="1" applyAlignment="1">
      <alignment vertical="center" wrapText="1"/>
    </xf>
    <xf numFmtId="0" fontId="14" fillId="0" borderId="11" xfId="7" applyBorder="1" applyAlignment="1">
      <alignment vertical="center" wrapText="1"/>
    </xf>
    <xf numFmtId="0" fontId="43" fillId="0" borderId="10" xfId="7" applyFont="1" applyBorder="1" applyAlignment="1">
      <alignment vertical="center" wrapText="1"/>
    </xf>
    <xf numFmtId="0" fontId="15" fillId="0" borderId="10" xfId="7" applyFont="1" applyBorder="1" applyAlignment="1">
      <alignment vertical="center" wrapText="1"/>
    </xf>
    <xf numFmtId="0" fontId="14" fillId="0" borderId="10" xfId="7" quotePrefix="1" applyBorder="1" applyAlignment="1">
      <alignment horizontal="left" vertical="center" wrapText="1" indent="1"/>
    </xf>
    <xf numFmtId="0" fontId="14" fillId="0" borderId="10" xfId="7" quotePrefix="1" applyBorder="1" applyAlignment="1">
      <alignment horizontal="left" vertical="center" wrapText="1" indent="2"/>
    </xf>
    <xf numFmtId="0" fontId="14" fillId="0" borderId="10" xfId="7" applyBorder="1" applyAlignment="1">
      <alignment horizontal="left" vertical="center" wrapText="1" indent="3"/>
    </xf>
    <xf numFmtId="0" fontId="14" fillId="0" borderId="6" xfId="7" applyBorder="1" applyAlignment="1">
      <alignment horizontal="left" vertical="center" wrapText="1" indent="3"/>
    </xf>
    <xf numFmtId="0" fontId="14" fillId="0" borderId="6" xfId="7" applyBorder="1" applyAlignment="1">
      <alignment horizontal="left" vertical="center" wrapText="1" indent="2"/>
    </xf>
    <xf numFmtId="166" fontId="11" fillId="0" borderId="0" xfId="2" applyNumberFormat="1" applyFont="1" applyFill="1"/>
    <xf numFmtId="0" fontId="14" fillId="0" borderId="10" xfId="7" quotePrefix="1" applyBorder="1" applyAlignment="1">
      <alignment horizontal="left" vertical="center" wrapText="1" indent="3"/>
    </xf>
    <xf numFmtId="0" fontId="14" fillId="0" borderId="10" xfId="7" quotePrefix="1" applyBorder="1" applyAlignment="1">
      <alignment horizontal="left" vertical="center" wrapText="1"/>
    </xf>
    <xf numFmtId="0" fontId="45" fillId="0" borderId="10" xfId="7" quotePrefix="1" applyFont="1" applyBorder="1" applyAlignment="1">
      <alignment horizontal="left" vertical="center" wrapText="1" indent="1"/>
    </xf>
    <xf numFmtId="0" fontId="14" fillId="0" borderId="10" xfId="7" applyBorder="1" applyAlignment="1">
      <alignment horizontal="left" vertical="center" wrapText="1" indent="1"/>
    </xf>
    <xf numFmtId="0" fontId="15" fillId="0" borderId="9" xfId="7" applyFont="1" applyBorder="1" applyAlignment="1">
      <alignment horizontal="center" vertical="center" wrapText="1"/>
    </xf>
    <xf numFmtId="0" fontId="14" fillId="0" borderId="6" xfId="7" applyBorder="1" applyAlignment="1">
      <alignment horizontal="left" vertical="center" wrapText="1" indent="4"/>
    </xf>
    <xf numFmtId="0" fontId="14" fillId="0" borderId="10" xfId="7" quotePrefix="1" applyBorder="1" applyAlignment="1">
      <alignment horizontal="left" vertical="center" wrapText="1" indent="4"/>
    </xf>
    <xf numFmtId="0" fontId="14" fillId="0" borderId="6" xfId="7" quotePrefix="1" applyBorder="1" applyAlignment="1">
      <alignment horizontal="left" vertical="center" wrapText="1" indent="3"/>
    </xf>
    <xf numFmtId="165" fontId="28" fillId="0" borderId="0" xfId="1" applyNumberFormat="1" applyFont="1" applyBorder="1" applyAlignment="1">
      <alignment vertical="center"/>
    </xf>
    <xf numFmtId="5" fontId="28" fillId="0" borderId="0" xfId="1" applyNumberFormat="1" applyFont="1" applyBorder="1" applyAlignment="1">
      <alignment horizontal="right" vertical="center"/>
    </xf>
    <xf numFmtId="179" fontId="28" fillId="0" borderId="0" xfId="1" applyNumberFormat="1" applyFont="1" applyBorder="1" applyAlignment="1">
      <alignment horizontal="right" vertical="center"/>
    </xf>
    <xf numFmtId="186" fontId="27" fillId="0" borderId="0" xfId="1" applyNumberFormat="1" applyFont="1" applyFill="1" applyBorder="1" applyAlignment="1">
      <alignment horizontal="right" vertical="center"/>
    </xf>
    <xf numFmtId="186" fontId="28" fillId="0" borderId="0" xfId="1" applyNumberFormat="1" applyFont="1" applyFill="1" applyBorder="1" applyAlignment="1">
      <alignment horizontal="right" vertical="center"/>
    </xf>
    <xf numFmtId="179" fontId="27" fillId="0" borderId="0" xfId="1" applyNumberFormat="1" applyFont="1" applyFill="1" applyBorder="1" applyAlignment="1">
      <alignment horizontal="right" vertical="center"/>
    </xf>
    <xf numFmtId="179" fontId="28" fillId="0" borderId="0" xfId="1" applyNumberFormat="1" applyFont="1" applyFill="1" applyBorder="1" applyAlignment="1">
      <alignment horizontal="right" vertical="center"/>
    </xf>
    <xf numFmtId="5" fontId="27" fillId="0" borderId="0" xfId="1" applyNumberFormat="1" applyFont="1" applyFill="1" applyBorder="1" applyAlignment="1">
      <alignment horizontal="right" vertical="center"/>
    </xf>
    <xf numFmtId="0" fontId="24" fillId="0" borderId="23" xfId="1" applyNumberFormat="1" applyFont="1" applyBorder="1" applyAlignment="1">
      <alignment vertical="center"/>
    </xf>
    <xf numFmtId="165" fontId="24" fillId="0" borderId="24" xfId="1" applyNumberFormat="1" applyFont="1" applyBorder="1" applyAlignment="1">
      <alignment vertical="center"/>
    </xf>
    <xf numFmtId="165" fontId="25" fillId="0" borderId="24" xfId="1" applyNumberFormat="1" applyFont="1" applyBorder="1" applyAlignment="1">
      <alignment horizontal="right" vertical="center"/>
    </xf>
    <xf numFmtId="165" fontId="25" fillId="0" borderId="25" xfId="1" applyNumberFormat="1" applyFont="1" applyBorder="1" applyAlignment="1">
      <alignment horizontal="right" vertical="center"/>
    </xf>
    <xf numFmtId="165" fontId="26" fillId="0" borderId="24" xfId="1" applyNumberFormat="1" applyFont="1" applyBorder="1" applyAlignment="1">
      <alignment horizontal="right" vertical="center"/>
    </xf>
    <xf numFmtId="165" fontId="26" fillId="0" borderId="25" xfId="1" applyNumberFormat="1" applyFont="1" applyBorder="1" applyAlignment="1">
      <alignment horizontal="right" vertical="center"/>
    </xf>
    <xf numFmtId="0" fontId="28" fillId="0" borderId="33" xfId="1" applyNumberFormat="1" applyFont="1" applyBorder="1" applyAlignment="1">
      <alignment vertical="center"/>
    </xf>
    <xf numFmtId="0" fontId="13" fillId="0" borderId="33" xfId="1" applyNumberFormat="1" applyFont="1" applyBorder="1" applyAlignment="1">
      <alignment vertical="center"/>
    </xf>
    <xf numFmtId="0" fontId="24" fillId="0" borderId="26" xfId="1" applyNumberFormat="1" applyFont="1" applyBorder="1" applyAlignment="1">
      <alignment vertical="center"/>
    </xf>
    <xf numFmtId="0" fontId="13" fillId="0" borderId="33" xfId="1" applyNumberFormat="1" applyFont="1" applyBorder="1"/>
    <xf numFmtId="5" fontId="26" fillId="0" borderId="24" xfId="1" applyNumberFormat="1" applyFont="1" applyBorder="1" applyAlignment="1">
      <alignment horizontal="right" vertical="center"/>
    </xf>
    <xf numFmtId="5" fontId="26" fillId="0" borderId="25" xfId="1" applyNumberFormat="1" applyFont="1" applyBorder="1" applyAlignment="1">
      <alignment horizontal="right" vertical="center"/>
    </xf>
    <xf numFmtId="0" fontId="14" fillId="0" borderId="10" xfId="7" quotePrefix="1" applyBorder="1" applyAlignment="1">
      <alignment vertical="center" wrapText="1"/>
    </xf>
    <xf numFmtId="5" fontId="28" fillId="0" borderId="7" xfId="1" applyNumberFormat="1" applyFont="1" applyBorder="1" applyAlignment="1">
      <alignment horizontal="right" vertical="center"/>
    </xf>
    <xf numFmtId="165" fontId="27" fillId="0" borderId="6" xfId="1" applyNumberFormat="1" applyFont="1" applyFill="1" applyBorder="1"/>
    <xf numFmtId="165" fontId="27" fillId="0" borderId="0" xfId="1" applyNumberFormat="1" applyFont="1" applyBorder="1"/>
    <xf numFmtId="165" fontId="27" fillId="0" borderId="1" xfId="1" applyNumberFormat="1" applyFont="1" applyBorder="1"/>
    <xf numFmtId="9" fontId="25" fillId="0" borderId="8" xfId="2" applyFont="1" applyFill="1" applyBorder="1" applyAlignment="1">
      <alignment horizontal="right" vertical="center"/>
    </xf>
    <xf numFmtId="165" fontId="13" fillId="0" borderId="2" xfId="1" applyNumberFormat="1" applyFont="1" applyBorder="1"/>
    <xf numFmtId="5" fontId="26" fillId="0" borderId="2" xfId="1" applyNumberFormat="1" applyFont="1" applyBorder="1" applyAlignment="1">
      <alignment horizontal="right" vertical="center"/>
    </xf>
    <xf numFmtId="0" fontId="14" fillId="0" borderId="11" xfId="7" quotePrefix="1" applyBorder="1" applyAlignment="1">
      <alignment horizontal="left" vertical="center" wrapText="1" indent="1"/>
    </xf>
    <xf numFmtId="186" fontId="12" fillId="5" borderId="0" xfId="2" applyNumberFormat="1" applyFont="1" applyFill="1"/>
    <xf numFmtId="165" fontId="28" fillId="0" borderId="0" xfId="1" applyNumberFormat="1" applyFont="1" applyFill="1" applyBorder="1"/>
  </cellXfs>
  <cellStyles count="8">
    <cellStyle name="Comma" xfId="1" builtinId="3"/>
    <cellStyle name="Hyperlink 2" xfId="4" xr:uid="{00000000-0005-0000-0000-000002000000}"/>
    <cellStyle name="Hyperlink 2 2" xfId="6" xr:uid="{289D098A-02EE-4877-893B-2B475D44A4F4}"/>
    <cellStyle name="Normal" xfId="0" builtinId="0"/>
    <cellStyle name="Normal 2" xfId="3" xr:uid="{00000000-0005-0000-0000-000004000000}"/>
    <cellStyle name="Normal 2 2" xfId="5" xr:uid="{7735892C-8B13-4550-9007-E41D36044AB1}"/>
    <cellStyle name="Normal 3" xfId="7" xr:uid="{6EB48989-38D0-4033-8E1D-74B6F9DBB1F1}"/>
    <cellStyle name="Percent" xfId="2" builtinId="5"/>
  </cellStyles>
  <dxfs count="0"/>
  <tableStyles count="0" defaultTableStyle="TableStyleMedium2" defaultPivotStyle="PivotStyleLight16"/>
  <colors>
    <mruColors>
      <color rgb="FF0000FF"/>
      <color rgb="FF04245D"/>
      <color rgb="FF1E8496"/>
      <color rgb="FF132E57"/>
      <color rgb="FFFA621C"/>
      <color rgb="FF24E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xdr:colOff>
      <xdr:row>88</xdr:row>
      <xdr:rowOff>81527</xdr:rowOff>
    </xdr:from>
    <xdr:to>
      <xdr:col>1</xdr:col>
      <xdr:colOff>884073</xdr:colOff>
      <xdr:row>90</xdr:row>
      <xdr:rowOff>102891</xdr:rowOff>
    </xdr:to>
    <xdr:pic>
      <xdr:nvPicPr>
        <xdr:cNvPr id="3" name="Picture 2">
          <a:extLst>
            <a:ext uri="{FF2B5EF4-FFF2-40B4-BE49-F238E27FC236}">
              <a16:creationId xmlns:a16="http://schemas.microsoft.com/office/drawing/2014/main" id="{04A88BBB-C99E-434E-853E-73B53584539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58635" y="3502244"/>
          <a:ext cx="886591" cy="39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6350</xdr:colOff>
      <xdr:row>182</xdr:row>
      <xdr:rowOff>6350</xdr:rowOff>
    </xdr:from>
    <xdr:ext cx="1217553" cy="565150"/>
    <xdr:pic>
      <xdr:nvPicPr>
        <xdr:cNvPr id="2" name="Picture 1">
          <a:extLst>
            <a:ext uri="{FF2B5EF4-FFF2-40B4-BE49-F238E27FC236}">
              <a16:creationId xmlns:a16="http://schemas.microsoft.com/office/drawing/2014/main" id="{3F0A58F6-DD98-44F2-909C-BA775842F4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66675" y="13811250"/>
          <a:ext cx="1217553" cy="565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329-E971-47F4-A1A0-8B42F11D6E09}">
  <dimension ref="A1:H95"/>
  <sheetViews>
    <sheetView tabSelected="1" zoomScale="70" zoomScaleNormal="70" workbookViewId="0"/>
  </sheetViews>
  <sheetFormatPr defaultRowHeight="10" x14ac:dyDescent="0.2"/>
  <cols>
    <col min="1" max="1" width="0.81640625" style="254" customWidth="1"/>
    <col min="2" max="2" width="158" style="254" bestFit="1" customWidth="1"/>
    <col min="3" max="3" width="8.7265625" style="254"/>
    <col min="4" max="4" width="39.90625" style="254" customWidth="1"/>
    <col min="5" max="5" width="159.90625" style="254" bestFit="1" customWidth="1"/>
    <col min="6" max="16384" width="8.7265625" style="254"/>
  </cols>
  <sheetData>
    <row r="1" spans="2:2" ht="5" customHeight="1" x14ac:dyDescent="0.2"/>
    <row r="2" spans="2:2" ht="12" customHeight="1" x14ac:dyDescent="0.2">
      <c r="B2" s="263" t="s">
        <v>135</v>
      </c>
    </row>
    <row r="3" spans="2:2" ht="12" customHeight="1" x14ac:dyDescent="0.2">
      <c r="B3" s="264" t="s">
        <v>134</v>
      </c>
    </row>
    <row r="4" spans="2:2" ht="12" customHeight="1" x14ac:dyDescent="0.2"/>
    <row r="5" spans="2:2" ht="12" customHeight="1" x14ac:dyDescent="0.2">
      <c r="B5" s="279" t="s">
        <v>10</v>
      </c>
    </row>
    <row r="6" spans="2:2" ht="12" customHeight="1" x14ac:dyDescent="0.2">
      <c r="B6" s="265" t="s">
        <v>13</v>
      </c>
    </row>
    <row r="7" spans="2:2" ht="12" customHeight="1" x14ac:dyDescent="0.2">
      <c r="B7" s="265" t="s">
        <v>86</v>
      </c>
    </row>
    <row r="8" spans="2:2" ht="12" customHeight="1" x14ac:dyDescent="0.2">
      <c r="B8" s="266" t="s">
        <v>87</v>
      </c>
    </row>
    <row r="9" spans="2:2" ht="12" customHeight="1" x14ac:dyDescent="0.2"/>
    <row r="10" spans="2:2" ht="12" customHeight="1" x14ac:dyDescent="0.2">
      <c r="B10" s="279" t="s">
        <v>14</v>
      </c>
    </row>
    <row r="11" spans="2:2" ht="20" customHeight="1" x14ac:dyDescent="0.2">
      <c r="B11" s="267" t="s">
        <v>98</v>
      </c>
    </row>
    <row r="12" spans="2:2" ht="20" customHeight="1" x14ac:dyDescent="0.2">
      <c r="B12" s="303" t="s">
        <v>143</v>
      </c>
    </row>
    <row r="13" spans="2:2" ht="20" customHeight="1" x14ac:dyDescent="0.2">
      <c r="B13" s="269" t="s">
        <v>142</v>
      </c>
    </row>
    <row r="14" spans="2:2" ht="20" customHeight="1" x14ac:dyDescent="0.2">
      <c r="B14" s="269" t="s">
        <v>127</v>
      </c>
    </row>
    <row r="15" spans="2:2" ht="20" customHeight="1" x14ac:dyDescent="0.2">
      <c r="B15" s="276" t="s">
        <v>100</v>
      </c>
    </row>
    <row r="16" spans="2:2" ht="20" customHeight="1" x14ac:dyDescent="0.2">
      <c r="B16" s="276" t="s">
        <v>106</v>
      </c>
    </row>
    <row r="17" spans="1:5" ht="20" customHeight="1" x14ac:dyDescent="0.2">
      <c r="B17" s="276" t="s">
        <v>105</v>
      </c>
    </row>
    <row r="18" spans="1:5" ht="20" customHeight="1" x14ac:dyDescent="0.2">
      <c r="B18" s="267" t="s">
        <v>97</v>
      </c>
    </row>
    <row r="19" spans="1:5" ht="20" customHeight="1" x14ac:dyDescent="0.35">
      <c r="B19" s="268" t="s">
        <v>175</v>
      </c>
      <c r="E19" s="256"/>
    </row>
    <row r="20" spans="1:5" ht="20" customHeight="1" x14ac:dyDescent="0.35">
      <c r="B20" s="269" t="s">
        <v>176</v>
      </c>
      <c r="E20" s="256"/>
    </row>
    <row r="21" spans="1:5" ht="20" customHeight="1" x14ac:dyDescent="0.35">
      <c r="B21" s="269" t="s">
        <v>177</v>
      </c>
      <c r="E21" s="256"/>
    </row>
    <row r="22" spans="1:5" ht="20" customHeight="1" x14ac:dyDescent="0.35">
      <c r="B22" s="255" t="s">
        <v>159</v>
      </c>
      <c r="E22" s="256"/>
    </row>
    <row r="23" spans="1:5" ht="20" customHeight="1" x14ac:dyDescent="0.35">
      <c r="B23" s="269" t="s">
        <v>113</v>
      </c>
      <c r="E23" s="256"/>
    </row>
    <row r="24" spans="1:5" ht="20" customHeight="1" x14ac:dyDescent="0.35">
      <c r="B24" s="270" t="s">
        <v>144</v>
      </c>
      <c r="E24" s="256"/>
    </row>
    <row r="25" spans="1:5" ht="20" customHeight="1" x14ac:dyDescent="0.35">
      <c r="B25" s="277" t="s">
        <v>99</v>
      </c>
      <c r="E25" s="257"/>
    </row>
    <row r="26" spans="1:5" ht="20" customHeight="1" x14ac:dyDescent="0.35">
      <c r="B26" s="270" t="s">
        <v>178</v>
      </c>
      <c r="E26" s="257"/>
    </row>
    <row r="27" spans="1:5" ht="20" customHeight="1" x14ac:dyDescent="0.35">
      <c r="B27" s="277" t="s">
        <v>101</v>
      </c>
      <c r="E27" s="257"/>
    </row>
    <row r="28" spans="1:5" ht="20" customHeight="1" x14ac:dyDescent="0.35">
      <c r="B28" s="261" t="s">
        <v>160</v>
      </c>
      <c r="E28" s="257"/>
    </row>
    <row r="29" spans="1:5" ht="20" customHeight="1" x14ac:dyDescent="0.35">
      <c r="B29" s="271" t="s">
        <v>116</v>
      </c>
      <c r="E29" s="257"/>
    </row>
    <row r="30" spans="1:5" ht="20" customHeight="1" x14ac:dyDescent="0.35">
      <c r="B30" s="261" t="s">
        <v>114</v>
      </c>
      <c r="E30" s="257"/>
    </row>
    <row r="31" spans="1:5" ht="20" customHeight="1" x14ac:dyDescent="0.35">
      <c r="A31" s="260"/>
      <c r="B31" s="272" t="s">
        <v>115</v>
      </c>
      <c r="E31" s="257"/>
    </row>
    <row r="32" spans="1:5" ht="20" customHeight="1" x14ac:dyDescent="0.35">
      <c r="A32" s="260"/>
      <c r="B32" s="280" t="s">
        <v>133</v>
      </c>
      <c r="E32" s="257"/>
    </row>
    <row r="33" spans="1:8" ht="20" customHeight="1" x14ac:dyDescent="0.35">
      <c r="A33" s="260"/>
      <c r="B33" s="273" t="s">
        <v>180</v>
      </c>
      <c r="E33" s="257"/>
    </row>
    <row r="34" spans="1:8" ht="20" customHeight="1" x14ac:dyDescent="0.35">
      <c r="A34" s="260"/>
      <c r="B34" s="282" t="s">
        <v>179</v>
      </c>
      <c r="E34" s="257"/>
    </row>
    <row r="35" spans="1:8" ht="20" customHeight="1" x14ac:dyDescent="0.35">
      <c r="A35" s="260"/>
      <c r="B35" s="282" t="s">
        <v>128</v>
      </c>
      <c r="E35" s="257"/>
    </row>
    <row r="36" spans="1:8" ht="20" customHeight="1" x14ac:dyDescent="0.2">
      <c r="B36" s="268" t="s">
        <v>161</v>
      </c>
      <c r="H36" s="258"/>
    </row>
    <row r="37" spans="1:8" ht="20" customHeight="1" x14ac:dyDescent="0.35">
      <c r="B37" s="269" t="s">
        <v>162</v>
      </c>
      <c r="E37" s="257"/>
    </row>
    <row r="38" spans="1:8" ht="20" customHeight="1" x14ac:dyDescent="0.35">
      <c r="B38" s="270" t="s">
        <v>119</v>
      </c>
      <c r="E38" s="257"/>
    </row>
    <row r="39" spans="1:8" ht="20" customHeight="1" x14ac:dyDescent="0.35">
      <c r="B39" s="270" t="s">
        <v>117</v>
      </c>
      <c r="E39" s="257"/>
    </row>
    <row r="40" spans="1:8" ht="20" customHeight="1" x14ac:dyDescent="0.2">
      <c r="B40" s="270" t="s">
        <v>118</v>
      </c>
    </row>
    <row r="41" spans="1:8" ht="20" customHeight="1" x14ac:dyDescent="0.35">
      <c r="B41" s="278" t="s">
        <v>163</v>
      </c>
      <c r="E41" s="257"/>
    </row>
    <row r="42" spans="1:8" ht="20" customHeight="1" x14ac:dyDescent="0.35">
      <c r="B42" s="278" t="s">
        <v>164</v>
      </c>
      <c r="E42" s="257"/>
    </row>
    <row r="43" spans="1:8" ht="20" customHeight="1" x14ac:dyDescent="0.2">
      <c r="B43" s="270" t="s">
        <v>120</v>
      </c>
    </row>
    <row r="44" spans="1:8" ht="20" customHeight="1" x14ac:dyDescent="0.35">
      <c r="B44" s="278" t="s">
        <v>165</v>
      </c>
      <c r="E44" s="257"/>
    </row>
    <row r="45" spans="1:8" ht="20" customHeight="1" x14ac:dyDescent="0.2">
      <c r="B45" s="270" t="s">
        <v>129</v>
      </c>
    </row>
    <row r="46" spans="1:8" ht="20" customHeight="1" x14ac:dyDescent="0.2">
      <c r="B46" s="270" t="s">
        <v>121</v>
      </c>
    </row>
    <row r="47" spans="1:8" ht="20" customHeight="1" x14ac:dyDescent="0.35">
      <c r="B47" s="278" t="s">
        <v>166</v>
      </c>
      <c r="E47" s="257"/>
    </row>
    <row r="48" spans="1:8" ht="20" customHeight="1" x14ac:dyDescent="0.2">
      <c r="B48" s="268" t="s">
        <v>167</v>
      </c>
    </row>
    <row r="49" spans="2:8" ht="20" customHeight="1" x14ac:dyDescent="0.35">
      <c r="B49" s="269" t="s">
        <v>168</v>
      </c>
      <c r="E49" s="257"/>
    </row>
    <row r="50" spans="2:8" ht="20" customHeight="1" x14ac:dyDescent="0.35">
      <c r="B50" s="270" t="s">
        <v>122</v>
      </c>
      <c r="E50" s="257"/>
    </row>
    <row r="51" spans="2:8" ht="20" customHeight="1" x14ac:dyDescent="0.2">
      <c r="B51" s="270" t="s">
        <v>130</v>
      </c>
      <c r="H51" s="259"/>
    </row>
    <row r="52" spans="2:8" ht="20" customHeight="1" x14ac:dyDescent="0.35">
      <c r="B52" s="278" t="s">
        <v>169</v>
      </c>
      <c r="E52" s="257"/>
    </row>
    <row r="53" spans="2:8" ht="20" customHeight="1" x14ac:dyDescent="0.35">
      <c r="B53" s="278" t="s">
        <v>170</v>
      </c>
      <c r="E53" s="257"/>
    </row>
    <row r="54" spans="2:8" ht="20" customHeight="1" x14ac:dyDescent="0.2">
      <c r="B54" s="270" t="s">
        <v>131</v>
      </c>
    </row>
    <row r="55" spans="2:8" ht="20" customHeight="1" x14ac:dyDescent="0.2">
      <c r="B55" s="261" t="s">
        <v>123</v>
      </c>
      <c r="H55" s="259"/>
    </row>
    <row r="56" spans="2:8" ht="20" customHeight="1" x14ac:dyDescent="0.35">
      <c r="B56" s="278" t="s">
        <v>171</v>
      </c>
      <c r="E56" s="257"/>
    </row>
    <row r="57" spans="2:8" ht="20" customHeight="1" x14ac:dyDescent="0.2">
      <c r="B57" s="261" t="s">
        <v>123</v>
      </c>
      <c r="H57" s="259"/>
    </row>
    <row r="58" spans="2:8" ht="20" customHeight="1" x14ac:dyDescent="0.35">
      <c r="B58" s="278" t="s">
        <v>172</v>
      </c>
      <c r="E58" s="257"/>
    </row>
    <row r="59" spans="2:8" ht="20" customHeight="1" x14ac:dyDescent="0.35">
      <c r="B59" s="278" t="s">
        <v>173</v>
      </c>
      <c r="E59" s="257"/>
    </row>
    <row r="60" spans="2:8" ht="20" customHeight="1" x14ac:dyDescent="0.35">
      <c r="B60" s="278" t="s">
        <v>174</v>
      </c>
      <c r="E60" s="257"/>
    </row>
    <row r="61" spans="2:8" ht="20" customHeight="1" x14ac:dyDescent="0.2">
      <c r="B61" s="268" t="s">
        <v>145</v>
      </c>
    </row>
    <row r="62" spans="2:8" ht="20" customHeight="1" x14ac:dyDescent="0.35">
      <c r="B62" s="269" t="s">
        <v>146</v>
      </c>
      <c r="E62" s="256"/>
    </row>
    <row r="63" spans="2:8" ht="20" customHeight="1" x14ac:dyDescent="0.35">
      <c r="B63" s="270" t="s">
        <v>108</v>
      </c>
      <c r="E63" s="256"/>
    </row>
    <row r="64" spans="2:8" ht="20" customHeight="1" x14ac:dyDescent="0.35">
      <c r="B64" s="270" t="s">
        <v>141</v>
      </c>
      <c r="E64" s="256"/>
    </row>
    <row r="65" spans="2:5" ht="20" customHeight="1" x14ac:dyDescent="0.35">
      <c r="B65" s="270" t="s">
        <v>109</v>
      </c>
      <c r="E65" s="256"/>
    </row>
    <row r="66" spans="2:5" ht="20" customHeight="1" x14ac:dyDescent="0.35">
      <c r="B66" s="275" t="s">
        <v>111</v>
      </c>
      <c r="E66" s="256"/>
    </row>
    <row r="67" spans="2:5" ht="20" customHeight="1" x14ac:dyDescent="0.35">
      <c r="B67" s="275" t="s">
        <v>110</v>
      </c>
      <c r="E67" s="256"/>
    </row>
    <row r="68" spans="2:5" ht="20" customHeight="1" x14ac:dyDescent="0.35">
      <c r="B68" s="277" t="s">
        <v>147</v>
      </c>
      <c r="E68" s="257"/>
    </row>
    <row r="69" spans="2:5" ht="20" customHeight="1" x14ac:dyDescent="0.35">
      <c r="B69" s="261" t="s">
        <v>148</v>
      </c>
      <c r="E69" s="257"/>
    </row>
    <row r="70" spans="2:5" ht="20" customHeight="1" x14ac:dyDescent="0.35">
      <c r="B70" s="261" t="s">
        <v>149</v>
      </c>
      <c r="E70" s="257"/>
    </row>
    <row r="71" spans="2:5" ht="20" customHeight="1" x14ac:dyDescent="0.35">
      <c r="B71" s="275" t="s">
        <v>150</v>
      </c>
      <c r="E71" s="257"/>
    </row>
    <row r="72" spans="2:5" ht="20" customHeight="1" x14ac:dyDescent="0.35">
      <c r="B72" s="281" t="s">
        <v>124</v>
      </c>
      <c r="E72" s="257"/>
    </row>
    <row r="73" spans="2:5" ht="20" customHeight="1" x14ac:dyDescent="0.35">
      <c r="B73" s="261" t="s">
        <v>151</v>
      </c>
      <c r="E73" s="257"/>
    </row>
    <row r="74" spans="2:5" ht="20" customHeight="1" x14ac:dyDescent="0.35">
      <c r="B74" s="275" t="s">
        <v>152</v>
      </c>
      <c r="E74" s="257"/>
    </row>
    <row r="75" spans="2:5" ht="20" customHeight="1" x14ac:dyDescent="0.35">
      <c r="B75" s="281" t="s">
        <v>125</v>
      </c>
      <c r="E75" s="257"/>
    </row>
    <row r="76" spans="2:5" ht="20" customHeight="1" x14ac:dyDescent="0.35">
      <c r="B76" s="261" t="s">
        <v>153</v>
      </c>
      <c r="E76" s="257"/>
    </row>
    <row r="77" spans="2:5" ht="20" customHeight="1" x14ac:dyDescent="0.35">
      <c r="B77" s="275" t="s">
        <v>154</v>
      </c>
      <c r="E77" s="257"/>
    </row>
    <row r="78" spans="2:5" ht="20" customHeight="1" x14ac:dyDescent="0.2">
      <c r="B78" s="277" t="s">
        <v>155</v>
      </c>
    </row>
    <row r="79" spans="2:5" ht="20" customHeight="1" x14ac:dyDescent="0.35">
      <c r="B79" s="261" t="s">
        <v>156</v>
      </c>
      <c r="E79" s="257"/>
    </row>
    <row r="80" spans="2:5" ht="20" customHeight="1" x14ac:dyDescent="0.35">
      <c r="B80" s="261" t="s">
        <v>157</v>
      </c>
      <c r="E80" s="257"/>
    </row>
    <row r="81" spans="2:5" ht="20" customHeight="1" x14ac:dyDescent="0.35">
      <c r="B81" s="261" t="s">
        <v>158</v>
      </c>
      <c r="E81" s="257"/>
    </row>
    <row r="82" spans="2:5" ht="20" customHeight="1" x14ac:dyDescent="0.35">
      <c r="B82" s="268" t="s">
        <v>132</v>
      </c>
      <c r="E82" s="256"/>
    </row>
    <row r="83" spans="2:5" ht="20" customHeight="1" x14ac:dyDescent="0.35">
      <c r="B83" s="311" t="s">
        <v>126</v>
      </c>
      <c r="E83" s="256"/>
    </row>
    <row r="84" spans="2:5" ht="14.5" customHeight="1" x14ac:dyDescent="0.2"/>
    <row r="85" spans="2:5" ht="14.5" customHeight="1" x14ac:dyDescent="0.2">
      <c r="B85" s="262" t="s">
        <v>15</v>
      </c>
    </row>
    <row r="86" spans="2:5" ht="14.5" customHeight="1" x14ac:dyDescent="0.2">
      <c r="B86" s="262"/>
    </row>
    <row r="87" spans="2:5" ht="14.5" customHeight="1" x14ac:dyDescent="0.2">
      <c r="B87" s="262" t="s">
        <v>12</v>
      </c>
    </row>
    <row r="88" spans="2:5" ht="14.5" customHeight="1" x14ac:dyDescent="0.2"/>
    <row r="89" spans="2:5" ht="14.5" customHeight="1" x14ac:dyDescent="0.2"/>
    <row r="90" spans="2:5" ht="14.5" customHeight="1" x14ac:dyDescent="0.2"/>
    <row r="91" spans="2:5" ht="14.5" customHeight="1" x14ac:dyDescent="0.2"/>
    <row r="92" spans="2:5" ht="14.5" customHeight="1" x14ac:dyDescent="0.2"/>
    <row r="93" spans="2:5" ht="14.5" customHeight="1" x14ac:dyDescent="0.2"/>
    <row r="94" spans="2:5" ht="14.5" customHeight="1" x14ac:dyDescent="0.2"/>
    <row r="95" spans="2:5" ht="14.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0A88-7758-44A9-9B15-75EC6554CEFA}">
  <sheetPr>
    <pageSetUpPr fitToPage="1"/>
  </sheetPr>
  <dimension ref="A1:R185"/>
  <sheetViews>
    <sheetView zoomScale="55" zoomScaleNormal="55" workbookViewId="0"/>
  </sheetViews>
  <sheetFormatPr defaultColWidth="9.1796875" defaultRowHeight="15.5" outlineLevelRow="1" x14ac:dyDescent="0.35"/>
  <cols>
    <col min="1" max="1" width="1.81640625" style="2" customWidth="1"/>
    <col min="2" max="2" width="33.90625" style="2" customWidth="1"/>
    <col min="3" max="3" width="36.26953125" style="2" customWidth="1"/>
    <col min="4" max="4" width="15.6328125" style="3" customWidth="1"/>
    <col min="5" max="13" width="15.6328125" style="2" customWidth="1"/>
    <col min="14" max="14" width="12.453125" style="2" customWidth="1"/>
    <col min="15" max="15" width="7.1796875" style="2" bestFit="1" customWidth="1"/>
    <col min="16" max="16" width="9.1796875" style="3"/>
    <col min="17" max="16384" width="9.1796875" style="2"/>
  </cols>
  <sheetData>
    <row r="1" spans="1:18" s="4" customFormat="1" ht="5" customHeight="1" x14ac:dyDescent="0.35">
      <c r="A1" s="1"/>
      <c r="B1" s="2"/>
      <c r="C1" s="2"/>
      <c r="D1" s="2"/>
      <c r="E1" s="2"/>
      <c r="F1" s="2"/>
      <c r="G1" s="2"/>
      <c r="H1" s="2"/>
      <c r="I1" s="2"/>
      <c r="J1" s="2"/>
      <c r="K1" s="2"/>
      <c r="L1" s="2"/>
      <c r="M1" s="2"/>
      <c r="N1" s="8"/>
    </row>
    <row r="2" spans="1:18" s="4" customFormat="1" ht="18" customHeight="1" x14ac:dyDescent="0.35">
      <c r="A2" s="1"/>
      <c r="B2" s="21"/>
      <c r="C2" s="22"/>
      <c r="D2" s="23" t="s">
        <v>7</v>
      </c>
      <c r="E2" s="24"/>
      <c r="F2" s="24"/>
      <c r="G2" s="24"/>
      <c r="H2" s="25"/>
      <c r="I2" s="23" t="s">
        <v>8</v>
      </c>
      <c r="J2" s="24"/>
      <c r="K2" s="24"/>
      <c r="L2" s="24"/>
      <c r="M2" s="24"/>
      <c r="N2" s="8"/>
    </row>
    <row r="3" spans="1:18" s="208" customFormat="1" ht="18" customHeight="1" x14ac:dyDescent="0.35">
      <c r="A3" s="205"/>
      <c r="B3" s="206"/>
      <c r="C3" s="203"/>
      <c r="D3" s="31" t="s">
        <v>88</v>
      </c>
      <c r="E3" s="31" t="s">
        <v>89</v>
      </c>
      <c r="F3" s="31" t="s">
        <v>90</v>
      </c>
      <c r="G3" s="31" t="s">
        <v>91</v>
      </c>
      <c r="H3" s="34" t="s">
        <v>92</v>
      </c>
      <c r="I3" s="31" t="s">
        <v>88</v>
      </c>
      <c r="J3" s="31" t="s">
        <v>89</v>
      </c>
      <c r="K3" s="31" t="s">
        <v>90</v>
      </c>
      <c r="L3" s="31" t="s">
        <v>91</v>
      </c>
      <c r="M3" s="31" t="s">
        <v>92</v>
      </c>
      <c r="N3" s="207"/>
    </row>
    <row r="4" spans="1:18" s="4" customFormat="1" ht="18" customHeight="1" x14ac:dyDescent="0.4">
      <c r="A4" s="1"/>
      <c r="B4" s="28" t="s">
        <v>6</v>
      </c>
      <c r="C4" s="26"/>
      <c r="D4" s="31">
        <f>E4-1</f>
        <v>2020</v>
      </c>
      <c r="E4" s="31">
        <f>F4-1</f>
        <v>2021</v>
      </c>
      <c r="F4" s="31">
        <f>G4-1</f>
        <v>2022</v>
      </c>
      <c r="G4" s="31">
        <f>H4-1</f>
        <v>2023</v>
      </c>
      <c r="H4" s="204">
        <f>I4-1</f>
        <v>2024</v>
      </c>
      <c r="I4" s="32">
        <f>YEAR(Cover!$B$3)</f>
        <v>2025</v>
      </c>
      <c r="J4" s="33">
        <f>I4+1</f>
        <v>2026</v>
      </c>
      <c r="K4" s="33">
        <f>J4+1</f>
        <v>2027</v>
      </c>
      <c r="L4" s="33">
        <f>K4+1</f>
        <v>2028</v>
      </c>
      <c r="M4" s="33">
        <f>L4+1</f>
        <v>2029</v>
      </c>
      <c r="N4" s="8"/>
    </row>
    <row r="5" spans="1:18" s="4" customFormat="1" ht="5" customHeight="1" x14ac:dyDescent="0.35">
      <c r="A5" s="1"/>
      <c r="B5" s="5"/>
      <c r="C5" s="2"/>
      <c r="D5" s="3"/>
      <c r="E5" s="3"/>
      <c r="F5" s="3"/>
      <c r="G5" s="3"/>
      <c r="H5" s="87"/>
      <c r="I5" s="3"/>
      <c r="J5" s="3"/>
      <c r="K5" s="3"/>
      <c r="L5" s="3"/>
      <c r="M5" s="3"/>
      <c r="N5" s="8"/>
    </row>
    <row r="6" spans="1:18" s="4" customFormat="1" ht="18" x14ac:dyDescent="0.35">
      <c r="A6" s="1"/>
      <c r="B6" s="7" t="s">
        <v>52</v>
      </c>
      <c r="C6" s="6"/>
      <c r="D6" s="6"/>
      <c r="E6" s="6"/>
      <c r="F6" s="6"/>
      <c r="G6" s="6"/>
      <c r="H6" s="6"/>
      <c r="I6" s="6"/>
      <c r="J6" s="6"/>
      <c r="K6" s="6"/>
      <c r="L6" s="6"/>
      <c r="M6" s="6"/>
      <c r="N6" s="8"/>
      <c r="R6" s="118"/>
    </row>
    <row r="7" spans="1:18" s="4" customFormat="1" ht="5" customHeight="1" x14ac:dyDescent="0.35">
      <c r="A7" s="1"/>
      <c r="B7" s="9"/>
      <c r="C7" s="10"/>
      <c r="D7" s="10"/>
      <c r="E7" s="10"/>
      <c r="F7" s="10"/>
      <c r="G7" s="10"/>
      <c r="H7" s="10"/>
      <c r="I7" s="10"/>
      <c r="J7" s="10"/>
      <c r="K7" s="10"/>
      <c r="L7" s="10"/>
      <c r="M7" s="10"/>
      <c r="N7" s="8"/>
    </row>
    <row r="8" spans="1:18" s="17" customFormat="1" ht="16" customHeight="1" x14ac:dyDescent="0.35">
      <c r="A8" s="16"/>
      <c r="B8" s="189" t="s">
        <v>84</v>
      </c>
      <c r="C8" s="189"/>
      <c r="D8" s="190"/>
      <c r="E8" s="190"/>
      <c r="F8" s="190"/>
      <c r="G8" s="190"/>
      <c r="H8" s="190"/>
      <c r="I8" s="191"/>
      <c r="J8" s="191"/>
      <c r="K8" s="191"/>
      <c r="L8" s="191"/>
      <c r="M8" s="191"/>
      <c r="N8" s="19"/>
      <c r="R8" s="118"/>
    </row>
    <row r="9" spans="1:18" s="12" customFormat="1" ht="16" customHeight="1" outlineLevel="1" x14ac:dyDescent="0.35">
      <c r="A9" s="11"/>
      <c r="B9" s="223" t="s">
        <v>112</v>
      </c>
      <c r="C9" s="41"/>
      <c r="D9" s="42"/>
      <c r="E9" s="42"/>
      <c r="F9" s="42"/>
      <c r="G9" s="42"/>
      <c r="H9" s="43"/>
      <c r="I9" s="44"/>
      <c r="J9" s="44"/>
      <c r="K9" s="44"/>
      <c r="L9" s="44"/>
      <c r="M9" s="44"/>
      <c r="N9" s="18"/>
      <c r="R9" s="253"/>
    </row>
    <row r="10" spans="1:18" s="12" customFormat="1" ht="16" customHeight="1" outlineLevel="1" x14ac:dyDescent="0.35">
      <c r="A10" s="11"/>
      <c r="B10" s="224" t="s">
        <v>27</v>
      </c>
      <c r="C10" s="35"/>
      <c r="D10" s="36" t="s">
        <v>5</v>
      </c>
      <c r="E10" s="36">
        <f>E$126/D$126-1</f>
        <v>0.25</v>
      </c>
      <c r="F10" s="36">
        <f>F$126/E$126-1</f>
        <v>0.1333333333333333</v>
      </c>
      <c r="G10" s="36">
        <f>G$126/F$126-1</f>
        <v>0.23529411764705888</v>
      </c>
      <c r="H10" s="37">
        <f>H$126/G$126-1</f>
        <v>0.14285714285714279</v>
      </c>
      <c r="I10" s="155">
        <v>0.15</v>
      </c>
      <c r="J10" s="155">
        <v>0.15</v>
      </c>
      <c r="K10" s="155">
        <v>0.15</v>
      </c>
      <c r="L10" s="155">
        <v>0.15</v>
      </c>
      <c r="M10" s="155">
        <v>0.15</v>
      </c>
      <c r="N10" s="20"/>
      <c r="R10" s="253"/>
    </row>
    <row r="11" spans="1:18" s="12" customFormat="1" ht="16" customHeight="1" outlineLevel="1" x14ac:dyDescent="0.35">
      <c r="B11" s="225" t="s">
        <v>32</v>
      </c>
      <c r="C11" s="29"/>
      <c r="D11" s="36">
        <f>D$128/D$126</f>
        <v>0.41666666666666669</v>
      </c>
      <c r="E11" s="36">
        <f>E$128/E$126</f>
        <v>0.46666666666666667</v>
      </c>
      <c r="F11" s="36">
        <f>F$128/F$126</f>
        <v>0.47058823529411764</v>
      </c>
      <c r="G11" s="36">
        <f>G$128/G$126</f>
        <v>0.42857142857142855</v>
      </c>
      <c r="H11" s="37">
        <f>H$128/H$126</f>
        <v>0.45833333333333331</v>
      </c>
      <c r="I11" s="96">
        <f>H11+$N11</f>
        <v>0.45833333333333331</v>
      </c>
      <c r="J11" s="96">
        <f t="shared" ref="J11:M11" si="0">I11+$N11</f>
        <v>0.45833333333333331</v>
      </c>
      <c r="K11" s="96">
        <f t="shared" si="0"/>
        <v>0.45833333333333331</v>
      </c>
      <c r="L11" s="96">
        <f t="shared" si="0"/>
        <v>0.45833333333333331</v>
      </c>
      <c r="M11" s="96">
        <f t="shared" si="0"/>
        <v>0.45833333333333331</v>
      </c>
      <c r="N11" s="202">
        <v>0</v>
      </c>
      <c r="R11" s="253"/>
    </row>
    <row r="12" spans="1:18" s="12" customFormat="1" ht="5" customHeight="1" outlineLevel="1" x14ac:dyDescent="0.35">
      <c r="B12" s="225"/>
      <c r="C12" s="29"/>
      <c r="D12" s="39"/>
      <c r="E12" s="39"/>
      <c r="F12" s="39"/>
      <c r="G12" s="39"/>
      <c r="H12" s="40"/>
      <c r="I12" s="39"/>
      <c r="J12" s="39"/>
      <c r="K12" s="39"/>
      <c r="L12" s="39"/>
      <c r="M12" s="39"/>
      <c r="N12" s="18"/>
    </row>
    <row r="13" spans="1:18" s="12" customFormat="1" ht="16" customHeight="1" outlineLevel="1" x14ac:dyDescent="0.35">
      <c r="A13" s="11"/>
      <c r="B13" s="223" t="s">
        <v>69</v>
      </c>
      <c r="C13" s="41"/>
      <c r="D13" s="42"/>
      <c r="E13" s="42"/>
      <c r="F13" s="42"/>
      <c r="G13" s="42"/>
      <c r="H13" s="43"/>
      <c r="I13" s="44"/>
      <c r="J13" s="44"/>
      <c r="K13" s="44"/>
      <c r="L13" s="44"/>
      <c r="M13" s="44"/>
      <c r="N13" s="18"/>
      <c r="R13" s="253"/>
    </row>
    <row r="14" spans="1:18" s="12" customFormat="1" ht="16" customHeight="1" outlineLevel="1" x14ac:dyDescent="0.35">
      <c r="A14" s="11"/>
      <c r="B14" s="224" t="s">
        <v>26</v>
      </c>
      <c r="C14" s="35"/>
      <c r="D14" s="36">
        <f>D$131/D$126</f>
        <v>5.8333333333333334E-2</v>
      </c>
      <c r="E14" s="36">
        <f>E$131/E$126</f>
        <v>5.3333333333333337E-2</v>
      </c>
      <c r="F14" s="36">
        <f>F$131/F$126</f>
        <v>4.7058823529411764E-2</v>
      </c>
      <c r="G14" s="36">
        <f>G$131/G$126</f>
        <v>4.7619047619047616E-2</v>
      </c>
      <c r="H14" s="45">
        <f>H$131/H$126</f>
        <v>5.8333333333333334E-2</v>
      </c>
      <c r="I14" s="96">
        <f>H14+$N14</f>
        <v>5.9333333333333335E-2</v>
      </c>
      <c r="J14" s="96">
        <f t="shared" ref="J14:M14" si="1">I14+$N14</f>
        <v>6.0333333333333336E-2</v>
      </c>
      <c r="K14" s="96">
        <f t="shared" si="1"/>
        <v>6.1333333333333337E-2</v>
      </c>
      <c r="L14" s="96">
        <f t="shared" si="1"/>
        <v>6.2333333333333338E-2</v>
      </c>
      <c r="M14" s="96">
        <f t="shared" si="1"/>
        <v>6.3333333333333339E-2</v>
      </c>
      <c r="N14" s="202">
        <v>1E-3</v>
      </c>
      <c r="R14" s="253"/>
    </row>
    <row r="15" spans="1:18" s="12" customFormat="1" ht="16" customHeight="1" outlineLevel="1" x14ac:dyDescent="0.35">
      <c r="A15" s="11"/>
      <c r="B15" s="224" t="s">
        <v>11</v>
      </c>
      <c r="C15" s="35"/>
      <c r="D15" s="36">
        <f>D$132/D$126</f>
        <v>7.4999999999999997E-2</v>
      </c>
      <c r="E15" s="36">
        <f>E$132/E$126</f>
        <v>6.3333333333333339E-2</v>
      </c>
      <c r="F15" s="36">
        <f>F$132/F$126</f>
        <v>5.5882352941176473E-2</v>
      </c>
      <c r="G15" s="36">
        <f>G$132/G$126</f>
        <v>0.06</v>
      </c>
      <c r="H15" s="37">
        <f>H$132/H$126</f>
        <v>7.85E-2</v>
      </c>
      <c r="I15" s="96">
        <f t="shared" ref="I15:M15" si="2">H15+$N15</f>
        <v>7.9500000000000001E-2</v>
      </c>
      <c r="J15" s="96">
        <f t="shared" si="2"/>
        <v>8.0500000000000002E-2</v>
      </c>
      <c r="K15" s="96">
        <f t="shared" si="2"/>
        <v>8.1500000000000003E-2</v>
      </c>
      <c r="L15" s="96">
        <f t="shared" si="2"/>
        <v>8.2500000000000004E-2</v>
      </c>
      <c r="M15" s="96">
        <f t="shared" si="2"/>
        <v>8.3500000000000005E-2</v>
      </c>
      <c r="N15" s="202">
        <v>1E-3</v>
      </c>
      <c r="R15" s="253"/>
    </row>
    <row r="16" spans="1:18" s="12" customFormat="1" ht="16" customHeight="1" outlineLevel="1" x14ac:dyDescent="0.35">
      <c r="A16" s="11"/>
      <c r="B16" s="224" t="s">
        <v>24</v>
      </c>
      <c r="C16" s="35"/>
      <c r="D16" s="36">
        <f>D$133/D$126</f>
        <v>0.05</v>
      </c>
      <c r="E16" s="36">
        <f>E$133/E$126</f>
        <v>4.2000000000000003E-2</v>
      </c>
      <c r="F16" s="36">
        <f>F$133/F$126</f>
        <v>3.8911764705882354E-2</v>
      </c>
      <c r="G16" s="36">
        <f>G$133/G$126</f>
        <v>3.3075E-2</v>
      </c>
      <c r="H16" s="37">
        <f>H$133/H$126</f>
        <v>3.0387656250000002E-2</v>
      </c>
      <c r="I16" s="96">
        <f t="shared" ref="I16:M16" si="3">H16+$N16</f>
        <v>3.138765625E-2</v>
      </c>
      <c r="J16" s="96">
        <f t="shared" si="3"/>
        <v>3.2387656250000001E-2</v>
      </c>
      <c r="K16" s="96">
        <f t="shared" si="3"/>
        <v>3.3387656250000002E-2</v>
      </c>
      <c r="L16" s="96">
        <f t="shared" si="3"/>
        <v>3.4387656250000002E-2</v>
      </c>
      <c r="M16" s="96">
        <f t="shared" si="3"/>
        <v>3.5387656250000003E-2</v>
      </c>
      <c r="N16" s="202">
        <v>1E-3</v>
      </c>
      <c r="R16" s="253"/>
    </row>
    <row r="17" spans="1:18" s="12" customFormat="1" ht="16" customHeight="1" outlineLevel="1" x14ac:dyDescent="0.35">
      <c r="A17" s="11"/>
      <c r="B17" s="224" t="s">
        <v>23</v>
      </c>
      <c r="C17" s="35"/>
      <c r="D17" s="36">
        <f>D$135/D$126</f>
        <v>8.3333333333333332E-3</v>
      </c>
      <c r="E17" s="36">
        <f>E$135/E$126</f>
        <v>0.01</v>
      </c>
      <c r="F17" s="36">
        <f>F$135/F$126</f>
        <v>8.8235294117647058E-3</v>
      </c>
      <c r="G17" s="36">
        <f>G$135/G$126</f>
        <v>9.5238095238095247E-3</v>
      </c>
      <c r="H17" s="37">
        <f>H$135/H$126</f>
        <v>1.2500000000000001E-2</v>
      </c>
      <c r="I17" s="96">
        <f t="shared" ref="I17:M17" si="4">H17+$N17</f>
        <v>1.3500000000000002E-2</v>
      </c>
      <c r="J17" s="96">
        <f t="shared" si="4"/>
        <v>1.4500000000000002E-2</v>
      </c>
      <c r="K17" s="96">
        <f t="shared" si="4"/>
        <v>1.5500000000000003E-2</v>
      </c>
      <c r="L17" s="96">
        <f t="shared" si="4"/>
        <v>1.6500000000000004E-2</v>
      </c>
      <c r="M17" s="96">
        <f t="shared" si="4"/>
        <v>1.7500000000000005E-2</v>
      </c>
      <c r="N17" s="202">
        <v>1E-3</v>
      </c>
    </row>
    <row r="18" spans="1:18" s="12" customFormat="1" ht="16" customHeight="1" outlineLevel="1" x14ac:dyDescent="0.35">
      <c r="B18" s="225" t="s">
        <v>31</v>
      </c>
      <c r="C18" s="29"/>
      <c r="D18" s="36">
        <f>D$144/D$126</f>
        <v>8.3333333333333332E-3</v>
      </c>
      <c r="E18" s="36">
        <f>E$144/E$126</f>
        <v>0.01</v>
      </c>
      <c r="F18" s="36">
        <f>F$144/F$126</f>
        <v>5.8823529411764705E-3</v>
      </c>
      <c r="G18" s="36">
        <f>G$144/G$126</f>
        <v>4.7619047619047623E-3</v>
      </c>
      <c r="H18" s="37">
        <f>H$144/H$126</f>
        <v>6.2500000000000003E-3</v>
      </c>
      <c r="I18" s="96">
        <f>H18+$N18</f>
        <v>7.2500000000000004E-3</v>
      </c>
      <c r="J18" s="96">
        <f t="shared" ref="J18:M18" si="5">I18+$N18</f>
        <v>8.2500000000000004E-3</v>
      </c>
      <c r="K18" s="96">
        <f t="shared" si="5"/>
        <v>9.2500000000000013E-3</v>
      </c>
      <c r="L18" s="96">
        <f t="shared" si="5"/>
        <v>1.0250000000000002E-2</v>
      </c>
      <c r="M18" s="96">
        <f t="shared" si="5"/>
        <v>1.1250000000000003E-2</v>
      </c>
      <c r="N18" s="202">
        <v>1E-3</v>
      </c>
    </row>
    <row r="19" spans="1:18" s="12" customFormat="1" ht="16" customHeight="1" outlineLevel="1" x14ac:dyDescent="0.35">
      <c r="B19" s="225" t="s">
        <v>68</v>
      </c>
      <c r="C19" s="29"/>
      <c r="D19" s="36">
        <f>D$149/D$146</f>
        <v>0.23529411764705882</v>
      </c>
      <c r="E19" s="36">
        <f>E$149/E$146</f>
        <v>0.22082018927444794</v>
      </c>
      <c r="F19" s="36">
        <f>F$149/F$146</f>
        <v>0.21991447770311545</v>
      </c>
      <c r="G19" s="36">
        <f>G$149/G$146</f>
        <v>0.22916829999336621</v>
      </c>
      <c r="H19" s="58">
        <f>H$149/H$146</f>
        <v>0.21585701846953592</v>
      </c>
      <c r="I19" s="155">
        <v>0.21</v>
      </c>
      <c r="J19" s="274">
        <f>I19</f>
        <v>0.21</v>
      </c>
      <c r="K19" s="274">
        <f t="shared" ref="K19:M19" si="6">J19</f>
        <v>0.21</v>
      </c>
      <c r="L19" s="274">
        <f t="shared" si="6"/>
        <v>0.21</v>
      </c>
      <c r="M19" s="274">
        <f t="shared" si="6"/>
        <v>0.21</v>
      </c>
      <c r="N19" s="20"/>
    </row>
    <row r="20" spans="1:18" s="12" customFormat="1" ht="16" customHeight="1" x14ac:dyDescent="0.35">
      <c r="B20" s="29"/>
      <c r="C20" s="29"/>
      <c r="D20" s="36"/>
      <c r="E20" s="36"/>
      <c r="F20" s="36"/>
      <c r="G20" s="36"/>
      <c r="H20" s="57"/>
      <c r="I20" s="38"/>
      <c r="J20" s="38"/>
      <c r="K20" s="38"/>
      <c r="L20" s="38"/>
      <c r="M20" s="38"/>
      <c r="N20" s="20"/>
    </row>
    <row r="21" spans="1:18" s="17" customFormat="1" ht="16" customHeight="1" x14ac:dyDescent="0.35">
      <c r="A21" s="16"/>
      <c r="B21" s="189" t="s">
        <v>85</v>
      </c>
      <c r="C21" s="189"/>
      <c r="D21" s="190"/>
      <c r="E21" s="190"/>
      <c r="F21" s="190"/>
      <c r="G21" s="190"/>
      <c r="H21" s="190"/>
      <c r="I21" s="191"/>
      <c r="J21" s="191"/>
      <c r="K21" s="191"/>
      <c r="L21" s="191"/>
      <c r="M21" s="191"/>
      <c r="N21" s="19"/>
      <c r="R21" s="118"/>
    </row>
    <row r="22" spans="1:18" s="93" customFormat="1" ht="14.5" outlineLevel="1" x14ac:dyDescent="0.35">
      <c r="B22" s="226" t="s">
        <v>94</v>
      </c>
      <c r="C22" s="94"/>
      <c r="D22" s="158"/>
      <c r="E22" s="158"/>
      <c r="F22" s="158"/>
      <c r="G22" s="158"/>
      <c r="H22" s="159"/>
      <c r="I22" s="159">
        <v>500</v>
      </c>
      <c r="J22" s="159">
        <v>0</v>
      </c>
      <c r="K22" s="159">
        <v>0</v>
      </c>
      <c r="L22" s="159">
        <v>0</v>
      </c>
      <c r="M22" s="159">
        <v>0</v>
      </c>
      <c r="N22" s="92"/>
      <c r="O22" s="95"/>
    </row>
    <row r="23" spans="1:18" s="93" customFormat="1" ht="14.5" outlineLevel="1" x14ac:dyDescent="0.35">
      <c r="B23" s="226" t="s">
        <v>93</v>
      </c>
      <c r="C23" s="94"/>
      <c r="D23" s="158"/>
      <c r="E23" s="158"/>
      <c r="F23" s="158"/>
      <c r="G23" s="158"/>
      <c r="H23" s="159"/>
      <c r="I23" s="159">
        <v>0</v>
      </c>
      <c r="J23" s="159">
        <v>0</v>
      </c>
      <c r="K23" s="159">
        <v>500</v>
      </c>
      <c r="L23" s="159">
        <v>1000</v>
      </c>
      <c r="M23" s="159">
        <v>1000</v>
      </c>
      <c r="N23" s="92"/>
      <c r="O23" s="95"/>
    </row>
    <row r="24" spans="1:18" s="93" customFormat="1" ht="14.5" outlineLevel="1" x14ac:dyDescent="0.35">
      <c r="B24" s="226" t="s">
        <v>45</v>
      </c>
      <c r="C24" s="94"/>
      <c r="D24" s="158"/>
      <c r="E24" s="158"/>
      <c r="F24" s="158"/>
      <c r="G24" s="158"/>
      <c r="H24" s="159"/>
      <c r="I24" s="159">
        <v>2000</v>
      </c>
      <c r="J24" s="312"/>
      <c r="K24" s="312"/>
      <c r="L24" s="312"/>
      <c r="M24" s="312"/>
      <c r="N24" s="92"/>
      <c r="O24" s="95"/>
    </row>
    <row r="25" spans="1:18" x14ac:dyDescent="0.35">
      <c r="C25" s="3"/>
      <c r="D25" s="88"/>
      <c r="E25" s="88"/>
      <c r="F25" s="88"/>
      <c r="G25" s="88"/>
      <c r="H25" s="192"/>
      <c r="I25" s="88"/>
      <c r="J25" s="88"/>
      <c r="K25" s="88"/>
      <c r="L25" s="88"/>
      <c r="M25" s="88"/>
      <c r="O25" s="3"/>
      <c r="P25" s="2"/>
    </row>
    <row r="26" spans="1:18" s="17" customFormat="1" ht="16" customHeight="1" x14ac:dyDescent="0.35">
      <c r="A26" s="16"/>
      <c r="B26" s="189" t="s">
        <v>62</v>
      </c>
      <c r="C26" s="189"/>
      <c r="D26" s="190"/>
      <c r="E26" s="190"/>
      <c r="F26" s="190"/>
      <c r="G26" s="190"/>
      <c r="H26" s="190"/>
      <c r="I26" s="191"/>
      <c r="J26" s="191"/>
      <c r="K26" s="191"/>
      <c r="L26" s="191"/>
      <c r="M26" s="191"/>
      <c r="N26" s="19"/>
      <c r="R26" s="118"/>
    </row>
    <row r="27" spans="1:18" s="101" customFormat="1" ht="14.5" outlineLevel="1" x14ac:dyDescent="0.35">
      <c r="A27" s="97"/>
      <c r="B27" s="227" t="s">
        <v>55</v>
      </c>
      <c r="C27" s="99"/>
      <c r="D27" s="98" t="s">
        <v>83</v>
      </c>
      <c r="E27" s="99" t="s">
        <v>60</v>
      </c>
      <c r="F27" s="100" t="s">
        <v>59</v>
      </c>
      <c r="H27" s="100"/>
      <c r="I27" s="199" t="s">
        <v>63</v>
      </c>
      <c r="J27" s="197"/>
      <c r="K27" s="197"/>
      <c r="L27" s="197"/>
      <c r="M27" s="197"/>
    </row>
    <row r="28" spans="1:18" s="107" customFormat="1" ht="14" outlineLevel="1" x14ac:dyDescent="0.3">
      <c r="A28" s="102"/>
      <c r="B28" s="228" t="s">
        <v>56</v>
      </c>
      <c r="C28" s="103"/>
      <c r="D28" s="104">
        <v>2000</v>
      </c>
      <c r="E28" s="104">
        <v>0</v>
      </c>
      <c r="F28" s="106">
        <v>15</v>
      </c>
      <c r="G28" s="200"/>
      <c r="H28" s="178"/>
      <c r="I28" s="201">
        <v>0</v>
      </c>
      <c r="J28" s="104">
        <v>500</v>
      </c>
      <c r="K28" s="104">
        <v>500</v>
      </c>
      <c r="L28" s="104">
        <v>0</v>
      </c>
      <c r="M28" s="104">
        <v>0</v>
      </c>
    </row>
    <row r="29" spans="1:18" s="107" customFormat="1" ht="14" outlineLevel="1" x14ac:dyDescent="0.3">
      <c r="A29" s="102"/>
      <c r="B29" s="228" t="s">
        <v>57</v>
      </c>
      <c r="C29" s="108"/>
      <c r="D29" s="109">
        <v>1600</v>
      </c>
      <c r="E29" s="109">
        <v>0</v>
      </c>
      <c r="F29" s="110">
        <v>12</v>
      </c>
      <c r="H29" s="174"/>
      <c r="I29" s="109">
        <v>500</v>
      </c>
      <c r="J29" s="109">
        <v>500</v>
      </c>
      <c r="K29" s="109">
        <v>0</v>
      </c>
      <c r="L29" s="109">
        <v>0</v>
      </c>
      <c r="M29" s="109">
        <v>500</v>
      </c>
    </row>
    <row r="30" spans="1:18" s="107" customFormat="1" ht="14" outlineLevel="1" x14ac:dyDescent="0.3">
      <c r="A30" s="102"/>
      <c r="B30" s="228" t="s">
        <v>58</v>
      </c>
      <c r="C30" s="108"/>
      <c r="D30" s="109">
        <v>1000</v>
      </c>
      <c r="E30" s="109">
        <v>0</v>
      </c>
      <c r="F30" s="171">
        <v>10</v>
      </c>
      <c r="H30" s="179"/>
      <c r="I30" s="109">
        <v>500</v>
      </c>
      <c r="J30" s="109">
        <v>0</v>
      </c>
      <c r="K30" s="109">
        <v>500</v>
      </c>
      <c r="L30" s="109">
        <v>500</v>
      </c>
      <c r="M30" s="109">
        <v>0</v>
      </c>
    </row>
    <row r="31" spans="1:18" s="107" customFormat="1" ht="14" outlineLevel="1" x14ac:dyDescent="0.3">
      <c r="A31" s="102"/>
      <c r="B31" s="229" t="s">
        <v>61</v>
      </c>
      <c r="C31" s="113"/>
      <c r="D31" s="114">
        <f>SUM(D28:D30)</f>
        <v>4600</v>
      </c>
      <c r="E31" s="115"/>
      <c r="F31" s="115"/>
      <c r="G31" s="198" t="s">
        <v>65</v>
      </c>
      <c r="H31" s="198"/>
      <c r="I31" s="114">
        <f>SUM(I28:I30)</f>
        <v>1000</v>
      </c>
      <c r="J31" s="114">
        <f t="shared" ref="J31:M31" si="7">SUM(J28:J30)</f>
        <v>1000</v>
      </c>
      <c r="K31" s="114">
        <f t="shared" si="7"/>
        <v>1000</v>
      </c>
      <c r="L31" s="114">
        <f t="shared" si="7"/>
        <v>500</v>
      </c>
      <c r="M31" s="114">
        <f t="shared" si="7"/>
        <v>500</v>
      </c>
    </row>
    <row r="32" spans="1:18" s="107" customFormat="1" ht="14" outlineLevel="1" x14ac:dyDescent="0.3">
      <c r="A32" s="102"/>
      <c r="B32" s="230"/>
      <c r="C32" s="161"/>
      <c r="D32" s="162"/>
      <c r="E32" s="162"/>
      <c r="F32" s="160"/>
      <c r="G32" s="160"/>
      <c r="H32" s="90"/>
      <c r="I32" s="194"/>
      <c r="J32" s="131"/>
    </row>
    <row r="33" spans="1:14" s="17" customFormat="1" ht="16" customHeight="1" outlineLevel="1" x14ac:dyDescent="0.3">
      <c r="A33" s="16"/>
      <c r="B33" s="221" t="s">
        <v>22</v>
      </c>
      <c r="C33" s="59"/>
      <c r="D33" s="60"/>
      <c r="E33" s="60"/>
      <c r="F33" s="60"/>
      <c r="G33" s="60"/>
      <c r="H33" s="60"/>
      <c r="I33" s="62"/>
      <c r="J33" s="62"/>
      <c r="K33" s="62"/>
      <c r="L33" s="62"/>
      <c r="M33" s="62"/>
      <c r="N33" s="19"/>
    </row>
    <row r="34" spans="1:14" s="107" customFormat="1" ht="14" outlineLevel="1" x14ac:dyDescent="0.3">
      <c r="A34" s="102"/>
      <c r="B34" s="231" t="str">
        <f>$B$28</f>
        <v>[Asset 1]</v>
      </c>
      <c r="C34" s="145"/>
      <c r="D34" s="129"/>
      <c r="E34" s="146"/>
      <c r="F34" s="147"/>
      <c r="H34" s="175"/>
      <c r="I34" s="172">
        <f>-I47</f>
        <v>133.33333333333334</v>
      </c>
      <c r="J34" s="172">
        <f t="shared" ref="J34:M34" si="8">-J47</f>
        <v>166.66666666666666</v>
      </c>
      <c r="K34" s="172">
        <f t="shared" si="8"/>
        <v>200</v>
      </c>
      <c r="L34" s="172">
        <f t="shared" si="8"/>
        <v>200</v>
      </c>
      <c r="M34" s="172">
        <f t="shared" si="8"/>
        <v>200</v>
      </c>
    </row>
    <row r="35" spans="1:14" s="107" customFormat="1" ht="14" outlineLevel="1" x14ac:dyDescent="0.3">
      <c r="A35" s="102"/>
      <c r="B35" s="231" t="str">
        <f>$B$29</f>
        <v>[Asset 2]</v>
      </c>
      <c r="C35" s="145"/>
      <c r="D35" s="129"/>
      <c r="E35" s="146"/>
      <c r="F35" s="148"/>
      <c r="H35" s="175"/>
      <c r="I35" s="173">
        <f>-I54</f>
        <v>175</v>
      </c>
      <c r="J35" s="173">
        <f t="shared" ref="J35:M35" si="9">-J54</f>
        <v>216.66666666666666</v>
      </c>
      <c r="K35" s="173">
        <f t="shared" si="9"/>
        <v>216.66666666666666</v>
      </c>
      <c r="L35" s="173">
        <f t="shared" si="9"/>
        <v>216.66666666666666</v>
      </c>
      <c r="M35" s="173">
        <f t="shared" si="9"/>
        <v>258.33333333333331</v>
      </c>
    </row>
    <row r="36" spans="1:14" s="107" customFormat="1" ht="14" outlineLevel="1" x14ac:dyDescent="0.3">
      <c r="A36" s="102"/>
      <c r="B36" s="231" t="str">
        <f>$B$30</f>
        <v>[Asset 3]</v>
      </c>
      <c r="C36" s="145"/>
      <c r="D36" s="129"/>
      <c r="E36" s="146"/>
      <c r="F36" s="148"/>
      <c r="H36" s="175"/>
      <c r="I36" s="173">
        <f>-I61</f>
        <v>150</v>
      </c>
      <c r="J36" s="173">
        <f t="shared" ref="J36:M36" si="10">-J61</f>
        <v>150</v>
      </c>
      <c r="K36" s="173">
        <f t="shared" si="10"/>
        <v>200</v>
      </c>
      <c r="L36" s="173">
        <f t="shared" si="10"/>
        <v>250</v>
      </c>
      <c r="M36" s="173">
        <f t="shared" si="10"/>
        <v>250</v>
      </c>
    </row>
    <row r="37" spans="1:14" s="107" customFormat="1" ht="14" outlineLevel="1" x14ac:dyDescent="0.3">
      <c r="A37" s="102"/>
      <c r="B37" s="222" t="s">
        <v>64</v>
      </c>
      <c r="C37" s="149"/>
      <c r="D37" s="139"/>
      <c r="E37" s="150"/>
      <c r="F37" s="151"/>
      <c r="G37" s="151"/>
      <c r="H37" s="176"/>
      <c r="I37" s="188">
        <f>SUM(I34:I36)</f>
        <v>458.33333333333337</v>
      </c>
      <c r="J37" s="188">
        <f t="shared" ref="J37:M37" si="11">SUM(J34:J36)</f>
        <v>533.33333333333326</v>
      </c>
      <c r="K37" s="188">
        <f t="shared" si="11"/>
        <v>616.66666666666663</v>
      </c>
      <c r="L37" s="188">
        <f t="shared" si="11"/>
        <v>666.66666666666663</v>
      </c>
      <c r="M37" s="188">
        <f t="shared" si="11"/>
        <v>708.33333333333326</v>
      </c>
    </row>
    <row r="38" spans="1:14" s="107" customFormat="1" ht="14" outlineLevel="1" x14ac:dyDescent="0.3">
      <c r="A38" s="102"/>
      <c r="B38" s="232"/>
      <c r="C38" s="167"/>
      <c r="D38" s="129"/>
      <c r="E38" s="168"/>
      <c r="F38" s="169"/>
      <c r="G38" s="169"/>
      <c r="H38" s="177"/>
      <c r="I38" s="170"/>
      <c r="J38" s="170"/>
      <c r="K38" s="170"/>
      <c r="L38" s="170"/>
      <c r="M38" s="170"/>
    </row>
    <row r="39" spans="1:14" s="17" customFormat="1" ht="16" customHeight="1" outlineLevel="1" x14ac:dyDescent="0.3">
      <c r="A39" s="16"/>
      <c r="B39" s="221" t="s">
        <v>80</v>
      </c>
      <c r="C39" s="59"/>
      <c r="D39" s="60"/>
      <c r="E39" s="60"/>
      <c r="F39" s="60"/>
      <c r="G39" s="60"/>
      <c r="H39" s="61"/>
      <c r="I39" s="62"/>
      <c r="J39" s="62"/>
      <c r="K39" s="62"/>
      <c r="L39" s="62"/>
      <c r="M39" s="62"/>
      <c r="N39" s="19"/>
    </row>
    <row r="40" spans="1:14" s="107" customFormat="1" ht="14" outlineLevel="1" x14ac:dyDescent="0.3">
      <c r="A40" s="102"/>
      <c r="B40" s="231" t="str">
        <f>$B$28</f>
        <v>[Asset 1]</v>
      </c>
      <c r="C40" s="145"/>
      <c r="D40" s="129"/>
      <c r="E40" s="146"/>
      <c r="F40" s="147"/>
      <c r="H40" s="175"/>
      <c r="I40" s="172">
        <f>I49</f>
        <v>1866.6666666666667</v>
      </c>
      <c r="J40" s="172">
        <f t="shared" ref="J40:M40" si="12">J49</f>
        <v>2200</v>
      </c>
      <c r="K40" s="172">
        <f t="shared" si="12"/>
        <v>2500</v>
      </c>
      <c r="L40" s="172">
        <f t="shared" si="12"/>
        <v>2300</v>
      </c>
      <c r="M40" s="172">
        <f t="shared" si="12"/>
        <v>2100</v>
      </c>
    </row>
    <row r="41" spans="1:14" s="107" customFormat="1" ht="14" outlineLevel="1" x14ac:dyDescent="0.3">
      <c r="A41" s="102"/>
      <c r="B41" s="231" t="str">
        <f>$B$29</f>
        <v>[Asset 2]</v>
      </c>
      <c r="C41" s="145"/>
      <c r="D41" s="129"/>
      <c r="E41" s="146"/>
      <c r="F41" s="148"/>
      <c r="H41" s="175"/>
      <c r="I41" s="173">
        <f>I56</f>
        <v>1925</v>
      </c>
      <c r="J41" s="173">
        <f t="shared" ref="J41:M41" si="13">J56</f>
        <v>2208.333333333333</v>
      </c>
      <c r="K41" s="173">
        <f t="shared" si="13"/>
        <v>1991.6666666666663</v>
      </c>
      <c r="L41" s="173">
        <f t="shared" si="13"/>
        <v>1774.9999999999995</v>
      </c>
      <c r="M41" s="173">
        <f t="shared" si="13"/>
        <v>2016.6666666666663</v>
      </c>
    </row>
    <row r="42" spans="1:14" s="107" customFormat="1" ht="14" outlineLevel="1" x14ac:dyDescent="0.3">
      <c r="A42" s="102"/>
      <c r="B42" s="231" t="str">
        <f>$B$30</f>
        <v>[Asset 3]</v>
      </c>
      <c r="C42" s="145"/>
      <c r="D42" s="129"/>
      <c r="E42" s="146"/>
      <c r="F42" s="148"/>
      <c r="H42" s="175"/>
      <c r="I42" s="173">
        <f>I63</f>
        <v>1350</v>
      </c>
      <c r="J42" s="173">
        <f t="shared" ref="J42:M42" si="14">J63</f>
        <v>1200</v>
      </c>
      <c r="K42" s="173">
        <f t="shared" si="14"/>
        <v>1500</v>
      </c>
      <c r="L42" s="173">
        <f t="shared" si="14"/>
        <v>1750</v>
      </c>
      <c r="M42" s="173">
        <f t="shared" si="14"/>
        <v>1500</v>
      </c>
    </row>
    <row r="43" spans="1:14" s="107" customFormat="1" ht="14" outlineLevel="1" x14ac:dyDescent="0.3">
      <c r="A43" s="102"/>
      <c r="B43" s="222" t="s">
        <v>67</v>
      </c>
      <c r="C43" s="149"/>
      <c r="D43" s="139"/>
      <c r="E43" s="150"/>
      <c r="F43" s="151"/>
      <c r="G43" s="151"/>
      <c r="H43" s="176"/>
      <c r="I43" s="188">
        <f>SUM(I40:I42)</f>
        <v>5141.666666666667</v>
      </c>
      <c r="J43" s="188">
        <f t="shared" ref="J43" si="15">SUM(J40:J42)</f>
        <v>5608.333333333333</v>
      </c>
      <c r="K43" s="188">
        <f t="shared" ref="K43" si="16">SUM(K40:K42)</f>
        <v>5991.6666666666661</v>
      </c>
      <c r="L43" s="188">
        <f t="shared" ref="L43" si="17">SUM(L40:L42)</f>
        <v>5825</v>
      </c>
      <c r="M43" s="188">
        <f t="shared" ref="M43" si="18">SUM(M40:M42)</f>
        <v>5616.6666666666661</v>
      </c>
    </row>
    <row r="44" spans="1:14" s="107" customFormat="1" ht="14" outlineLevel="1" x14ac:dyDescent="0.3">
      <c r="A44" s="102"/>
      <c r="B44" s="233"/>
      <c r="C44" s="163"/>
      <c r="D44" s="164"/>
      <c r="E44" s="164"/>
      <c r="F44" s="164"/>
      <c r="G44" s="164"/>
      <c r="H44" s="166"/>
      <c r="I44" s="165"/>
      <c r="J44" s="165"/>
      <c r="K44" s="165"/>
      <c r="L44" s="165"/>
      <c r="M44" s="165"/>
    </row>
    <row r="45" spans="1:14" s="107" customFormat="1" ht="14.5" outlineLevel="1" x14ac:dyDescent="0.35">
      <c r="A45" s="102"/>
      <c r="B45" s="234" t="str">
        <f>B28</f>
        <v>[Asset 1]</v>
      </c>
      <c r="C45" s="134"/>
      <c r="D45" s="129"/>
      <c r="E45" s="132"/>
      <c r="F45" s="132"/>
      <c r="H45" s="175"/>
      <c r="I45" s="133"/>
      <c r="J45" s="133"/>
      <c r="K45" s="133"/>
      <c r="L45" s="133"/>
      <c r="M45" s="133"/>
    </row>
    <row r="46" spans="1:14" s="107" customFormat="1" ht="14" outlineLevel="1" x14ac:dyDescent="0.3">
      <c r="A46" s="102"/>
      <c r="B46" s="235" t="s">
        <v>48</v>
      </c>
      <c r="C46" s="90"/>
      <c r="D46" s="129"/>
      <c r="E46" s="132"/>
      <c r="F46" s="132"/>
      <c r="H46" s="175"/>
      <c r="I46" s="135">
        <f>$D$28</f>
        <v>2000</v>
      </c>
      <c r="J46" s="135">
        <f t="shared" ref="J46:L46" si="19">I49</f>
        <v>1866.6666666666667</v>
      </c>
      <c r="K46" s="135">
        <f t="shared" si="19"/>
        <v>2200</v>
      </c>
      <c r="L46" s="135">
        <f t="shared" si="19"/>
        <v>2500</v>
      </c>
      <c r="M46" s="135">
        <f t="shared" ref="M46" si="20">L49</f>
        <v>2300</v>
      </c>
    </row>
    <row r="47" spans="1:14" s="129" customFormat="1" ht="14" outlineLevel="1" x14ac:dyDescent="0.3">
      <c r="A47" s="185"/>
      <c r="B47" s="231" t="s">
        <v>82</v>
      </c>
      <c r="C47" s="145"/>
      <c r="E47" s="186"/>
      <c r="F47" s="186"/>
      <c r="H47" s="187"/>
      <c r="I47" s="137">
        <f>-SLN(I50,$E$28,$F$28)</f>
        <v>-133.33333333333334</v>
      </c>
      <c r="J47" s="137">
        <f t="shared" ref="J47:M47" si="21">-SLN(J50,$E$28,$F$28)</f>
        <v>-166.66666666666666</v>
      </c>
      <c r="K47" s="137">
        <f t="shared" si="21"/>
        <v>-200</v>
      </c>
      <c r="L47" s="137">
        <f t="shared" si="21"/>
        <v>-200</v>
      </c>
      <c r="M47" s="137">
        <f t="shared" si="21"/>
        <v>-200</v>
      </c>
    </row>
    <row r="48" spans="1:14" s="107" customFormat="1" ht="14" outlineLevel="1" x14ac:dyDescent="0.3">
      <c r="A48" s="102"/>
      <c r="B48" s="235" t="s">
        <v>81</v>
      </c>
      <c r="C48" s="90"/>
      <c r="D48" s="129"/>
      <c r="E48" s="136"/>
      <c r="F48" s="182"/>
      <c r="G48" s="183"/>
      <c r="H48" s="184"/>
      <c r="I48" s="173">
        <f>I28</f>
        <v>0</v>
      </c>
      <c r="J48" s="173">
        <f t="shared" ref="J48:M48" si="22">J28</f>
        <v>500</v>
      </c>
      <c r="K48" s="173">
        <f t="shared" si="22"/>
        <v>500</v>
      </c>
      <c r="L48" s="173">
        <f t="shared" si="22"/>
        <v>0</v>
      </c>
      <c r="M48" s="173">
        <f t="shared" si="22"/>
        <v>0</v>
      </c>
    </row>
    <row r="49" spans="1:13" s="107" customFormat="1" ht="14" outlineLevel="1" x14ac:dyDescent="0.3">
      <c r="A49" s="102"/>
      <c r="B49" s="229" t="s">
        <v>50</v>
      </c>
      <c r="C49" s="138"/>
      <c r="D49" s="139"/>
      <c r="E49" s="140"/>
      <c r="F49" s="130"/>
      <c r="H49" s="175"/>
      <c r="I49" s="141">
        <f t="shared" ref="I49" si="23">SUM(I46:I48)</f>
        <v>1866.6666666666667</v>
      </c>
      <c r="J49" s="141">
        <f t="shared" ref="J49" si="24">SUM(J46:J48)</f>
        <v>2200</v>
      </c>
      <c r="K49" s="141">
        <f t="shared" ref="K49" si="25">SUM(K46:K48)</f>
        <v>2500</v>
      </c>
      <c r="L49" s="141">
        <f t="shared" ref="L49:M49" si="26">SUM(L46:L48)</f>
        <v>2300</v>
      </c>
      <c r="M49" s="141">
        <f t="shared" si="26"/>
        <v>2100</v>
      </c>
    </row>
    <row r="50" spans="1:13" s="107" customFormat="1" ht="14.5" outlineLevel="1" x14ac:dyDescent="0.35">
      <c r="A50" s="102"/>
      <c r="B50" s="236" t="s">
        <v>66</v>
      </c>
      <c r="C50" s="143"/>
      <c r="D50" s="129"/>
      <c r="E50" s="180"/>
      <c r="F50" s="181"/>
      <c r="H50" s="175"/>
      <c r="I50" s="135">
        <f>I46+I48</f>
        <v>2000</v>
      </c>
      <c r="J50" s="135">
        <f>I50+J48</f>
        <v>2500</v>
      </c>
      <c r="K50" s="135">
        <f t="shared" ref="K50:M50" si="27">J50+K48</f>
        <v>3000</v>
      </c>
      <c r="L50" s="135">
        <f t="shared" si="27"/>
        <v>3000</v>
      </c>
      <c r="M50" s="135">
        <f t="shared" si="27"/>
        <v>3000</v>
      </c>
    </row>
    <row r="51" spans="1:13" s="107" customFormat="1" ht="14" outlineLevel="1" x14ac:dyDescent="0.3">
      <c r="A51" s="102"/>
      <c r="B51" s="233"/>
      <c r="C51" s="163"/>
      <c r="D51" s="164"/>
      <c r="E51" s="164"/>
      <c r="F51" s="164"/>
      <c r="G51" s="164"/>
      <c r="H51" s="166"/>
      <c r="I51" s="164"/>
      <c r="J51" s="164"/>
      <c r="K51" s="164"/>
      <c r="L51" s="164"/>
      <c r="M51" s="164"/>
    </row>
    <row r="52" spans="1:13" s="107" customFormat="1" ht="14.5" outlineLevel="1" x14ac:dyDescent="0.35">
      <c r="A52" s="102"/>
      <c r="B52" s="234" t="str">
        <f>B29</f>
        <v>[Asset 2]</v>
      </c>
      <c r="C52" s="134"/>
      <c r="D52" s="129"/>
      <c r="E52" s="132"/>
      <c r="F52" s="132"/>
      <c r="H52" s="175"/>
      <c r="I52" s="133"/>
      <c r="J52" s="133"/>
      <c r="K52" s="133"/>
      <c r="L52" s="133"/>
      <c r="M52" s="133"/>
    </row>
    <row r="53" spans="1:13" s="107" customFormat="1" ht="14" outlineLevel="1" x14ac:dyDescent="0.3">
      <c r="A53" s="102"/>
      <c r="B53" s="235" t="s">
        <v>48</v>
      </c>
      <c r="C53" s="90"/>
      <c r="D53" s="129"/>
      <c r="E53" s="132"/>
      <c r="F53" s="132"/>
      <c r="H53" s="175"/>
      <c r="I53" s="135">
        <f>$D$29</f>
        <v>1600</v>
      </c>
      <c r="J53" s="135">
        <f t="shared" ref="J53:L53" si="28">I56</f>
        <v>1925</v>
      </c>
      <c r="K53" s="135">
        <f t="shared" si="28"/>
        <v>2208.333333333333</v>
      </c>
      <c r="L53" s="135">
        <f t="shared" si="28"/>
        <v>1991.6666666666663</v>
      </c>
      <c r="M53" s="135">
        <f t="shared" ref="M53" si="29">L56</f>
        <v>1774.9999999999995</v>
      </c>
    </row>
    <row r="54" spans="1:13" s="129" customFormat="1" ht="14" outlineLevel="1" x14ac:dyDescent="0.3">
      <c r="A54" s="185"/>
      <c r="B54" s="231" t="s">
        <v>82</v>
      </c>
      <c r="C54" s="145"/>
      <c r="E54" s="186"/>
      <c r="F54" s="186"/>
      <c r="H54" s="187"/>
      <c r="I54" s="137">
        <f>-SLN(I57,$E$29,$F$29)</f>
        <v>-175</v>
      </c>
      <c r="J54" s="137">
        <f t="shared" ref="J54:M54" si="30">-SLN(J57,$E$29,$F$29)</f>
        <v>-216.66666666666666</v>
      </c>
      <c r="K54" s="137">
        <f t="shared" si="30"/>
        <v>-216.66666666666666</v>
      </c>
      <c r="L54" s="137">
        <f t="shared" si="30"/>
        <v>-216.66666666666666</v>
      </c>
      <c r="M54" s="137">
        <f t="shared" si="30"/>
        <v>-258.33333333333331</v>
      </c>
    </row>
    <row r="55" spans="1:13" s="107" customFormat="1" ht="14" outlineLevel="1" x14ac:dyDescent="0.3">
      <c r="A55" s="102"/>
      <c r="B55" s="235" t="s">
        <v>81</v>
      </c>
      <c r="C55" s="90"/>
      <c r="D55" s="129"/>
      <c r="E55" s="136"/>
      <c r="F55" s="182"/>
      <c r="G55" s="183"/>
      <c r="H55" s="184"/>
      <c r="I55" s="173">
        <f>I29</f>
        <v>500</v>
      </c>
      <c r="J55" s="173">
        <f t="shared" ref="J55:M55" si="31">J29</f>
        <v>500</v>
      </c>
      <c r="K55" s="173">
        <f t="shared" si="31"/>
        <v>0</v>
      </c>
      <c r="L55" s="173">
        <f t="shared" si="31"/>
        <v>0</v>
      </c>
      <c r="M55" s="173">
        <f t="shared" si="31"/>
        <v>500</v>
      </c>
    </row>
    <row r="56" spans="1:13" s="107" customFormat="1" ht="14" outlineLevel="1" x14ac:dyDescent="0.3">
      <c r="A56" s="102"/>
      <c r="B56" s="229" t="s">
        <v>50</v>
      </c>
      <c r="C56" s="138"/>
      <c r="D56" s="139"/>
      <c r="E56" s="140"/>
      <c r="F56" s="130"/>
      <c r="H56" s="175"/>
      <c r="I56" s="141">
        <f t="shared" ref="I56" si="32">SUM(I53:I55)</f>
        <v>1925</v>
      </c>
      <c r="J56" s="141">
        <f t="shared" ref="J56" si="33">SUM(J53:J55)</f>
        <v>2208.333333333333</v>
      </c>
      <c r="K56" s="141">
        <f t="shared" ref="K56" si="34">SUM(K53:K55)</f>
        <v>1991.6666666666663</v>
      </c>
      <c r="L56" s="141">
        <f t="shared" ref="L56:M56" si="35">SUM(L53:L55)</f>
        <v>1774.9999999999995</v>
      </c>
      <c r="M56" s="141">
        <f t="shared" si="35"/>
        <v>2016.6666666666663</v>
      </c>
    </row>
    <row r="57" spans="1:13" s="107" customFormat="1" ht="14.5" outlineLevel="1" x14ac:dyDescent="0.35">
      <c r="A57" s="102"/>
      <c r="B57" s="236" t="s">
        <v>66</v>
      </c>
      <c r="C57" s="143"/>
      <c r="D57" s="129"/>
      <c r="E57" s="180"/>
      <c r="F57" s="181"/>
      <c r="H57" s="175"/>
      <c r="I57" s="135">
        <f>I53+I55</f>
        <v>2100</v>
      </c>
      <c r="J57" s="135">
        <f>I57+J55</f>
        <v>2600</v>
      </c>
      <c r="K57" s="135">
        <f t="shared" ref="K57:M57" si="36">J57+K55</f>
        <v>2600</v>
      </c>
      <c r="L57" s="135">
        <f t="shared" si="36"/>
        <v>2600</v>
      </c>
      <c r="M57" s="135">
        <f t="shared" si="36"/>
        <v>3100</v>
      </c>
    </row>
    <row r="58" spans="1:13" s="107" customFormat="1" ht="14" outlineLevel="1" x14ac:dyDescent="0.3">
      <c r="A58" s="102"/>
      <c r="B58" s="233"/>
      <c r="C58" s="163"/>
      <c r="D58" s="164"/>
      <c r="E58" s="164"/>
      <c r="F58" s="164"/>
      <c r="G58" s="164"/>
      <c r="H58" s="166"/>
      <c r="I58" s="164"/>
      <c r="J58" s="164"/>
      <c r="K58" s="164"/>
      <c r="L58" s="164"/>
      <c r="M58" s="164"/>
    </row>
    <row r="59" spans="1:13" s="107" customFormat="1" ht="14.5" outlineLevel="1" x14ac:dyDescent="0.35">
      <c r="A59" s="102"/>
      <c r="B59" s="234" t="str">
        <f>B30</f>
        <v>[Asset 3]</v>
      </c>
      <c r="C59" s="134"/>
      <c r="D59" s="129"/>
      <c r="E59" s="132"/>
      <c r="F59" s="132"/>
      <c r="H59" s="175"/>
      <c r="I59" s="133"/>
      <c r="J59" s="133"/>
      <c r="K59" s="133"/>
      <c r="L59" s="133"/>
      <c r="M59" s="133"/>
    </row>
    <row r="60" spans="1:13" s="107" customFormat="1" ht="14" outlineLevel="1" x14ac:dyDescent="0.3">
      <c r="A60" s="102"/>
      <c r="B60" s="235" t="s">
        <v>48</v>
      </c>
      <c r="C60" s="90"/>
      <c r="D60" s="129"/>
      <c r="E60" s="132"/>
      <c r="F60" s="132"/>
      <c r="H60" s="175"/>
      <c r="I60" s="135">
        <f>$D$30</f>
        <v>1000</v>
      </c>
      <c r="J60" s="135">
        <f t="shared" ref="J60:L60" si="37">I63</f>
        <v>1350</v>
      </c>
      <c r="K60" s="135">
        <f t="shared" si="37"/>
        <v>1200</v>
      </c>
      <c r="L60" s="135">
        <f t="shared" si="37"/>
        <v>1500</v>
      </c>
      <c r="M60" s="135">
        <f t="shared" ref="M60" si="38">L63</f>
        <v>1750</v>
      </c>
    </row>
    <row r="61" spans="1:13" s="129" customFormat="1" ht="14" outlineLevel="1" x14ac:dyDescent="0.3">
      <c r="A61" s="185"/>
      <c r="B61" s="231" t="s">
        <v>82</v>
      </c>
      <c r="C61" s="145"/>
      <c r="E61" s="186"/>
      <c r="F61" s="186"/>
      <c r="H61" s="187"/>
      <c r="I61" s="137">
        <f>-SLN(I64,$E$30,$F$30)</f>
        <v>-150</v>
      </c>
      <c r="J61" s="137">
        <f t="shared" ref="J61:M61" si="39">-SLN(J64,$E$30,$F$30)</f>
        <v>-150</v>
      </c>
      <c r="K61" s="137">
        <f t="shared" si="39"/>
        <v>-200</v>
      </c>
      <c r="L61" s="137">
        <f t="shared" si="39"/>
        <v>-250</v>
      </c>
      <c r="M61" s="137">
        <f t="shared" si="39"/>
        <v>-250</v>
      </c>
    </row>
    <row r="62" spans="1:13" s="107" customFormat="1" ht="14" outlineLevel="1" x14ac:dyDescent="0.3">
      <c r="A62" s="102"/>
      <c r="B62" s="235" t="s">
        <v>81</v>
      </c>
      <c r="C62" s="90"/>
      <c r="D62" s="129"/>
      <c r="E62" s="136"/>
      <c r="F62" s="182"/>
      <c r="G62" s="183"/>
      <c r="H62" s="184"/>
      <c r="I62" s="173">
        <f>I30</f>
        <v>500</v>
      </c>
      <c r="J62" s="173">
        <f t="shared" ref="J62:M62" si="40">J30</f>
        <v>0</v>
      </c>
      <c r="K62" s="173">
        <f t="shared" si="40"/>
        <v>500</v>
      </c>
      <c r="L62" s="173">
        <f t="shared" si="40"/>
        <v>500</v>
      </c>
      <c r="M62" s="173">
        <f t="shared" si="40"/>
        <v>0</v>
      </c>
    </row>
    <row r="63" spans="1:13" s="107" customFormat="1" ht="14" outlineLevel="1" x14ac:dyDescent="0.3">
      <c r="A63" s="102"/>
      <c r="B63" s="229" t="s">
        <v>50</v>
      </c>
      <c r="C63" s="138"/>
      <c r="D63" s="139"/>
      <c r="E63" s="140"/>
      <c r="F63" s="130"/>
      <c r="H63" s="175"/>
      <c r="I63" s="141">
        <f>SUM(I60:I62)</f>
        <v>1350</v>
      </c>
      <c r="J63" s="141">
        <f t="shared" ref="J63" si="41">SUM(J60:J62)</f>
        <v>1200</v>
      </c>
      <c r="K63" s="141">
        <f t="shared" ref="K63" si="42">SUM(K60:K62)</f>
        <v>1500</v>
      </c>
      <c r="L63" s="141">
        <f t="shared" ref="L63:M63" si="43">SUM(L60:L62)</f>
        <v>1750</v>
      </c>
      <c r="M63" s="141">
        <f t="shared" si="43"/>
        <v>1500</v>
      </c>
    </row>
    <row r="64" spans="1:13" s="107" customFormat="1" ht="14.5" outlineLevel="1" x14ac:dyDescent="0.35">
      <c r="A64" s="102"/>
      <c r="B64" s="236" t="s">
        <v>66</v>
      </c>
      <c r="C64" s="143"/>
      <c r="D64" s="129"/>
      <c r="E64" s="180"/>
      <c r="F64" s="181"/>
      <c r="H64" s="175"/>
      <c r="I64" s="135">
        <f>I60+I62</f>
        <v>1500</v>
      </c>
      <c r="J64" s="135">
        <f>I64+J62</f>
        <v>1500</v>
      </c>
      <c r="K64" s="135">
        <f t="shared" ref="K64:M64" si="44">J64+K62</f>
        <v>2000</v>
      </c>
      <c r="L64" s="135">
        <f t="shared" si="44"/>
        <v>2500</v>
      </c>
      <c r="M64" s="135">
        <f t="shared" si="44"/>
        <v>2500</v>
      </c>
    </row>
    <row r="65" spans="1:18" s="107" customFormat="1" ht="14" x14ac:dyDescent="0.3">
      <c r="A65" s="102"/>
      <c r="B65" s="233"/>
      <c r="C65" s="163"/>
      <c r="D65" s="164"/>
      <c r="E65" s="164"/>
      <c r="F65" s="164"/>
      <c r="G65" s="164"/>
      <c r="H65" s="164"/>
      <c r="I65" s="165"/>
      <c r="J65" s="165"/>
      <c r="K65" s="165"/>
      <c r="L65" s="165"/>
      <c r="M65" s="165"/>
    </row>
    <row r="66" spans="1:18" s="17" customFormat="1" ht="16" customHeight="1" x14ac:dyDescent="0.35">
      <c r="A66" s="16"/>
      <c r="B66" s="189" t="s">
        <v>47</v>
      </c>
      <c r="C66" s="189"/>
      <c r="D66" s="190"/>
      <c r="E66" s="190"/>
      <c r="F66" s="190"/>
      <c r="G66" s="190"/>
      <c r="H66" s="190"/>
      <c r="I66" s="191"/>
      <c r="J66" s="191"/>
      <c r="K66" s="191"/>
      <c r="L66" s="191"/>
      <c r="M66" s="191"/>
      <c r="N66" s="19"/>
      <c r="R66" s="118"/>
    </row>
    <row r="67" spans="1:18" s="101" customFormat="1" ht="14.5" outlineLevel="1" x14ac:dyDescent="0.35">
      <c r="A67" s="97"/>
      <c r="B67" s="227" t="s">
        <v>41</v>
      </c>
      <c r="C67" s="99"/>
      <c r="D67" s="99" t="s">
        <v>71</v>
      </c>
      <c r="E67" s="99" t="s">
        <v>72</v>
      </c>
      <c r="F67" s="100" t="s">
        <v>70</v>
      </c>
      <c r="G67" s="99" t="s">
        <v>42</v>
      </c>
      <c r="H67" s="99" t="s">
        <v>73</v>
      </c>
      <c r="I67" s="100"/>
      <c r="J67" s="100"/>
    </row>
    <row r="68" spans="1:18" s="107" customFormat="1" ht="14" outlineLevel="1" x14ac:dyDescent="0.3">
      <c r="A68" s="102"/>
      <c r="B68" s="228" t="s">
        <v>76</v>
      </c>
      <c r="C68" s="103"/>
      <c r="D68" s="104">
        <v>3000</v>
      </c>
      <c r="E68" s="104">
        <v>2000</v>
      </c>
      <c r="F68" s="105">
        <v>0.08</v>
      </c>
      <c r="G68" s="106">
        <v>10</v>
      </c>
      <c r="H68" s="195">
        <f>-PMT(F68,G68,D68)</f>
        <v>447.08846609122622</v>
      </c>
      <c r="I68" s="193"/>
      <c r="J68" s="112"/>
    </row>
    <row r="69" spans="1:18" s="107" customFormat="1" ht="14" outlineLevel="1" x14ac:dyDescent="0.3">
      <c r="A69" s="102"/>
      <c r="B69" s="228" t="s">
        <v>77</v>
      </c>
      <c r="C69" s="108"/>
      <c r="D69" s="109">
        <v>2000</v>
      </c>
      <c r="E69" s="109">
        <v>1000</v>
      </c>
      <c r="F69" s="111">
        <v>0.08</v>
      </c>
      <c r="G69" s="110">
        <v>10</v>
      </c>
      <c r="H69" s="135">
        <f t="shared" ref="H69:H70" si="45">-PMT(F69,G69,D69)</f>
        <v>298.05897739415082</v>
      </c>
      <c r="I69" s="109"/>
      <c r="J69" s="112"/>
    </row>
    <row r="70" spans="1:18" s="107" customFormat="1" ht="14" outlineLevel="1" x14ac:dyDescent="0.3">
      <c r="A70" s="102"/>
      <c r="B70" s="228" t="s">
        <v>78</v>
      </c>
      <c r="C70" s="108"/>
      <c r="D70" s="109">
        <v>500</v>
      </c>
      <c r="E70" s="109">
        <v>450</v>
      </c>
      <c r="F70" s="111">
        <v>0.1</v>
      </c>
      <c r="G70" s="110">
        <v>5</v>
      </c>
      <c r="H70" s="135">
        <f t="shared" si="45"/>
        <v>131.89874039737271</v>
      </c>
      <c r="I70" s="109"/>
      <c r="J70" s="112"/>
    </row>
    <row r="71" spans="1:18" s="107" customFormat="1" ht="14" outlineLevel="1" x14ac:dyDescent="0.3">
      <c r="A71" s="102"/>
      <c r="B71" s="228" t="s">
        <v>102</v>
      </c>
      <c r="C71" s="108"/>
      <c r="D71" s="109">
        <v>1000</v>
      </c>
      <c r="E71" s="135">
        <f>D71</f>
        <v>1000</v>
      </c>
      <c r="F71" s="111">
        <v>0.1</v>
      </c>
      <c r="G71" s="110">
        <v>10</v>
      </c>
      <c r="H71" s="196">
        <f>-PMT(F71,G71,D71)</f>
        <v>162.74539488251162</v>
      </c>
      <c r="I71" s="109"/>
      <c r="J71" s="112"/>
    </row>
    <row r="72" spans="1:18" s="107" customFormat="1" ht="14" outlineLevel="1" x14ac:dyDescent="0.3">
      <c r="A72" s="102"/>
      <c r="B72" s="229" t="s">
        <v>43</v>
      </c>
      <c r="C72" s="113"/>
      <c r="D72" s="114">
        <f>SUM(D68:D71)</f>
        <v>6500</v>
      </c>
      <c r="E72" s="114">
        <f>SUM(E68:E71)</f>
        <v>4450</v>
      </c>
      <c r="F72" s="115"/>
      <c r="G72" s="115"/>
      <c r="H72" s="90"/>
      <c r="I72" s="194"/>
      <c r="J72" s="131"/>
    </row>
    <row r="73" spans="1:18" s="17" customFormat="1" ht="14" outlineLevel="1" x14ac:dyDescent="0.3">
      <c r="B73" s="235"/>
      <c r="C73" s="104"/>
      <c r="D73" s="116"/>
      <c r="E73" s="116"/>
      <c r="F73" s="116"/>
      <c r="G73" s="116"/>
      <c r="H73" s="116"/>
      <c r="I73" s="116"/>
      <c r="J73" s="116"/>
      <c r="K73" s="116"/>
      <c r="L73" s="116"/>
      <c r="M73" s="116"/>
      <c r="O73" s="117"/>
    </row>
    <row r="74" spans="1:18" s="17" customFormat="1" ht="16" customHeight="1" outlineLevel="1" x14ac:dyDescent="0.3">
      <c r="A74" s="16"/>
      <c r="B74" s="221" t="s">
        <v>79</v>
      </c>
      <c r="C74" s="59"/>
      <c r="D74" s="60"/>
      <c r="E74" s="60"/>
      <c r="F74" s="60"/>
      <c r="G74" s="60"/>
      <c r="H74" s="60"/>
      <c r="I74" s="62"/>
      <c r="J74" s="62"/>
      <c r="K74" s="62"/>
      <c r="L74" s="62"/>
      <c r="M74" s="62"/>
      <c r="N74" s="19"/>
    </row>
    <row r="75" spans="1:18" s="107" customFormat="1" ht="14" outlineLevel="1" x14ac:dyDescent="0.3">
      <c r="A75" s="102"/>
      <c r="B75" s="231" t="str">
        <f>$B$68</f>
        <v>[Existing Loan 1]</v>
      </c>
      <c r="C75" s="145"/>
      <c r="D75" s="129"/>
      <c r="E75" s="146"/>
      <c r="F75" s="147"/>
      <c r="H75" s="175"/>
      <c r="I75" s="135">
        <f ca="1">I100</f>
        <v>1700.949514488306</v>
      </c>
      <c r="J75" s="135">
        <f ca="1">J100</f>
        <v>1376.978155183971</v>
      </c>
      <c r="K75" s="135">
        <f ca="1">K100</f>
        <v>1026.0091826042747</v>
      </c>
      <c r="L75" s="135">
        <f ca="1">L100</f>
        <v>645.79279564293688</v>
      </c>
      <c r="M75" s="135">
        <f ca="1">M100</f>
        <v>233.89170976815433</v>
      </c>
    </row>
    <row r="76" spans="1:18" s="107" customFormat="1" ht="14" outlineLevel="1" x14ac:dyDescent="0.3">
      <c r="A76" s="102"/>
      <c r="B76" s="231" t="str">
        <f>$B$69</f>
        <v>[Existing Loan 2]</v>
      </c>
      <c r="C76" s="145"/>
      <c r="D76" s="129"/>
      <c r="E76" s="146"/>
      <c r="F76" s="148"/>
      <c r="H76" s="175"/>
      <c r="I76" s="137">
        <f ca="1">I107</f>
        <v>772.85523188109289</v>
      </c>
      <c r="J76" s="137">
        <f t="shared" ref="J76:M76" ca="1" si="46">J107</f>
        <v>526.7817330856102</v>
      </c>
      <c r="K76" s="137">
        <f t="shared" ca="1" si="46"/>
        <v>260.20210939050395</v>
      </c>
      <c r="L76" s="137">
        <f t="shared" ca="1" si="46"/>
        <v>0</v>
      </c>
      <c r="M76" s="137">
        <f t="shared" ca="1" si="46"/>
        <v>0</v>
      </c>
    </row>
    <row r="77" spans="1:18" s="107" customFormat="1" ht="14" outlineLevel="1" x14ac:dyDescent="0.3">
      <c r="A77" s="102"/>
      <c r="B77" s="231" t="str">
        <f>$B$70</f>
        <v>[Existing Loan 3]</v>
      </c>
      <c r="C77" s="145"/>
      <c r="D77" s="129"/>
      <c r="E77" s="146"/>
      <c r="F77" s="148"/>
      <c r="H77" s="175"/>
      <c r="I77" s="137">
        <f ca="1">I114</f>
        <v>358.5276416869761</v>
      </c>
      <c r="J77" s="137">
        <f t="shared" ref="J77:M77" ca="1" si="47">J114</f>
        <v>257.42661407784442</v>
      </c>
      <c r="K77" s="137">
        <f t="shared" ca="1" si="47"/>
        <v>145.68337303617255</v>
      </c>
      <c r="L77" s="137">
        <f t="shared" ca="1" si="47"/>
        <v>22.177685569061552</v>
      </c>
      <c r="M77" s="137">
        <f t="shared" ca="1" si="47"/>
        <v>0</v>
      </c>
    </row>
    <row r="78" spans="1:18" s="107" customFormat="1" ht="14" outlineLevel="1" x14ac:dyDescent="0.3">
      <c r="A78" s="102"/>
      <c r="B78" s="231" t="str">
        <f>$B$71</f>
        <v>New Debt</v>
      </c>
      <c r="C78" s="145"/>
      <c r="D78" s="129"/>
      <c r="E78" s="146"/>
      <c r="F78" s="148"/>
      <c r="H78" s="175"/>
      <c r="I78" s="137">
        <f ca="1">I121</f>
        <v>933.95221591314566</v>
      </c>
      <c r="J78" s="137">
        <f t="shared" ref="J78:M78" ca="1" si="48">J121</f>
        <v>860.95203350135932</v>
      </c>
      <c r="K78" s="137">
        <f t="shared" ca="1" si="48"/>
        <v>780.26762136201648</v>
      </c>
      <c r="L78" s="137">
        <f t="shared" ca="1" si="48"/>
        <v>691.09011320800596</v>
      </c>
      <c r="M78" s="137">
        <f t="shared" ca="1" si="48"/>
        <v>592.52549893252069</v>
      </c>
    </row>
    <row r="79" spans="1:18" s="107" customFormat="1" ht="14" outlineLevel="1" x14ac:dyDescent="0.3">
      <c r="A79" s="102"/>
      <c r="B79" s="222" t="s">
        <v>51</v>
      </c>
      <c r="C79" s="149"/>
      <c r="D79" s="139"/>
      <c r="E79" s="150"/>
      <c r="F79" s="151"/>
      <c r="G79" s="151"/>
      <c r="H79" s="176"/>
      <c r="I79" s="141">
        <f ca="1">SUM(I75:I78)</f>
        <v>3766.2846039695205</v>
      </c>
      <c r="J79" s="141">
        <f t="shared" ref="J79:M79" ca="1" si="49">SUM(J75:J78)</f>
        <v>3022.1385358487851</v>
      </c>
      <c r="K79" s="141">
        <f t="shared" ca="1" si="49"/>
        <v>2212.1622863929674</v>
      </c>
      <c r="L79" s="141">
        <f t="shared" ca="1" si="49"/>
        <v>1359.0605944200042</v>
      </c>
      <c r="M79" s="141">
        <f t="shared" ca="1" si="49"/>
        <v>826.41720870067502</v>
      </c>
    </row>
    <row r="80" spans="1:18" s="107" customFormat="1" ht="14" outlineLevel="1" x14ac:dyDescent="0.3">
      <c r="A80" s="102"/>
      <c r="B80" s="152"/>
      <c r="C80" s="152"/>
      <c r="D80" s="129"/>
      <c r="E80" s="146"/>
      <c r="F80" s="142"/>
      <c r="H80" s="175"/>
      <c r="I80" s="142"/>
      <c r="J80" s="142"/>
      <c r="K80" s="90"/>
      <c r="L80" s="90"/>
      <c r="M80" s="90"/>
    </row>
    <row r="81" spans="1:14" s="17" customFormat="1" ht="16" customHeight="1" outlineLevel="1" x14ac:dyDescent="0.3">
      <c r="A81" s="16"/>
      <c r="B81" s="221" t="s">
        <v>74</v>
      </c>
      <c r="C81" s="59"/>
      <c r="D81" s="60"/>
      <c r="E81" s="60"/>
      <c r="F81" s="60"/>
      <c r="G81" s="60"/>
      <c r="H81" s="61"/>
      <c r="I81" s="62"/>
      <c r="J81" s="62"/>
      <c r="K81" s="62"/>
      <c r="L81" s="62"/>
      <c r="M81" s="62"/>
      <c r="N81" s="19"/>
    </row>
    <row r="82" spans="1:14" s="107" customFormat="1" ht="14" outlineLevel="1" x14ac:dyDescent="0.3">
      <c r="A82" s="102"/>
      <c r="B82" s="237" t="str">
        <f>TEXT($B$68 &amp; " Repayment",)</f>
        <v>[Existing Loan 1] Repayment</v>
      </c>
      <c r="C82" s="145"/>
      <c r="D82" s="129"/>
      <c r="E82" s="146"/>
      <c r="F82" s="147"/>
      <c r="H82" s="175"/>
      <c r="I82" s="135">
        <f ca="1">-SUM(I98:I99)</f>
        <v>299.05048551169398</v>
      </c>
      <c r="J82" s="135">
        <f t="shared" ref="J82:M82" ca="1" si="50">-SUM(J98:J99)</f>
        <v>323.97135930433512</v>
      </c>
      <c r="K82" s="135">
        <f t="shared" ca="1" si="50"/>
        <v>350.96897257969636</v>
      </c>
      <c r="L82" s="135">
        <f t="shared" ca="1" si="50"/>
        <v>380.21638696133778</v>
      </c>
      <c r="M82" s="135">
        <f t="shared" ca="1" si="50"/>
        <v>411.90108587478255</v>
      </c>
    </row>
    <row r="83" spans="1:14" s="107" customFormat="1" ht="14" outlineLevel="1" x14ac:dyDescent="0.3">
      <c r="A83" s="102"/>
      <c r="B83" s="237" t="str">
        <f>TEXT($B$69 &amp; " Repayment",)</f>
        <v>[Existing Loan 2] Repayment</v>
      </c>
      <c r="C83" s="145"/>
      <c r="D83" s="129"/>
      <c r="E83" s="146"/>
      <c r="F83" s="148"/>
      <c r="H83" s="175"/>
      <c r="I83" s="137">
        <f ca="1">-SUM(I105:I106)</f>
        <v>227.14476811890711</v>
      </c>
      <c r="J83" s="137">
        <f t="shared" ref="J83:M83" ca="1" si="51">-SUM(J105:J106)</f>
        <v>246.07349879548269</v>
      </c>
      <c r="K83" s="137">
        <f t="shared" ca="1" si="51"/>
        <v>266.57962369510625</v>
      </c>
      <c r="L83" s="137">
        <f t="shared" ca="1" si="51"/>
        <v>260.20210939050395</v>
      </c>
      <c r="M83" s="137">
        <f t="shared" ca="1" si="51"/>
        <v>0</v>
      </c>
    </row>
    <row r="84" spans="1:14" s="107" customFormat="1" ht="14" outlineLevel="1" x14ac:dyDescent="0.3">
      <c r="A84" s="102"/>
      <c r="B84" s="237" t="str">
        <f>TEXT($B$70 &amp; " Repayment",)</f>
        <v>[Existing Loan 3] Repayment</v>
      </c>
      <c r="C84" s="145"/>
      <c r="D84" s="129"/>
      <c r="E84" s="146"/>
      <c r="F84" s="148"/>
      <c r="H84" s="175"/>
      <c r="I84" s="137">
        <f ca="1">-SUM(I112:I113)</f>
        <v>91.472358313023904</v>
      </c>
      <c r="J84" s="137">
        <f t="shared" ref="J84:M84" ca="1" si="52">-SUM(J112:J113)</f>
        <v>101.10102760913168</v>
      </c>
      <c r="K84" s="137">
        <f t="shared" ca="1" si="52"/>
        <v>111.74324104167185</v>
      </c>
      <c r="L84" s="137">
        <f t="shared" ca="1" si="52"/>
        <v>123.505687467111</v>
      </c>
      <c r="M84" s="137">
        <f t="shared" ca="1" si="52"/>
        <v>22.177685569061552</v>
      </c>
    </row>
    <row r="85" spans="1:14" s="107" customFormat="1" ht="14" outlineLevel="1" x14ac:dyDescent="0.3">
      <c r="A85" s="102"/>
      <c r="B85" s="237" t="str">
        <f>TEXT($B$71 &amp; " Repayment",)</f>
        <v>New Debt Repayment</v>
      </c>
      <c r="C85" s="145"/>
      <c r="D85" s="129"/>
      <c r="E85" s="146"/>
      <c r="F85" s="148"/>
      <c r="H85" s="175"/>
      <c r="I85" s="137">
        <f ca="1">-SUM(I119:I120)</f>
        <v>66.047784086854335</v>
      </c>
      <c r="J85" s="137">
        <f t="shared" ref="J85:M85" ca="1" si="53">-SUM(J119:J120)</f>
        <v>73.000182411786355</v>
      </c>
      <c r="K85" s="137">
        <f t="shared" ca="1" si="53"/>
        <v>80.684412139342825</v>
      </c>
      <c r="L85" s="137">
        <f t="shared" ca="1" si="53"/>
        <v>89.177508154010496</v>
      </c>
      <c r="M85" s="137">
        <f t="shared" ca="1" si="53"/>
        <v>98.564614275485283</v>
      </c>
    </row>
    <row r="86" spans="1:14" s="107" customFormat="1" ht="14" outlineLevel="1" x14ac:dyDescent="0.3">
      <c r="A86" s="102"/>
      <c r="B86" s="222" t="s">
        <v>75</v>
      </c>
      <c r="C86" s="149"/>
      <c r="D86" s="139"/>
      <c r="E86" s="150"/>
      <c r="F86" s="151"/>
      <c r="G86" s="151"/>
      <c r="H86" s="176"/>
      <c r="I86" s="141">
        <f ca="1">SUM(I82:I85)</f>
        <v>683.71539603047927</v>
      </c>
      <c r="J86" s="141">
        <f t="shared" ref="J86:M86" ca="1" si="54">SUM(J82:J85)</f>
        <v>744.14606812073578</v>
      </c>
      <c r="K86" s="141">
        <f t="shared" ca="1" si="54"/>
        <v>809.9762494558172</v>
      </c>
      <c r="L86" s="141">
        <f t="shared" ca="1" si="54"/>
        <v>853.10169197296318</v>
      </c>
      <c r="M86" s="141">
        <f t="shared" ca="1" si="54"/>
        <v>532.64338571932944</v>
      </c>
    </row>
    <row r="87" spans="1:14" s="107" customFormat="1" ht="14" outlineLevel="1" x14ac:dyDescent="0.3">
      <c r="A87" s="102"/>
      <c r="B87" s="152"/>
      <c r="C87" s="152"/>
      <c r="D87" s="129"/>
      <c r="E87" s="146"/>
      <c r="F87" s="142"/>
      <c r="H87" s="175"/>
      <c r="I87" s="142"/>
      <c r="J87" s="142"/>
      <c r="K87" s="90"/>
      <c r="L87" s="90"/>
      <c r="M87" s="90"/>
    </row>
    <row r="88" spans="1:14" s="17" customFormat="1" ht="16" customHeight="1" outlineLevel="1" x14ac:dyDescent="0.3">
      <c r="A88" s="16"/>
      <c r="B88" s="221" t="s">
        <v>107</v>
      </c>
      <c r="C88" s="59"/>
      <c r="D88" s="60"/>
      <c r="E88" s="60"/>
      <c r="F88" s="60"/>
      <c r="G88" s="60"/>
      <c r="H88" s="61"/>
      <c r="I88" s="62"/>
      <c r="J88" s="62"/>
      <c r="K88" s="62"/>
      <c r="L88" s="62"/>
      <c r="M88" s="62"/>
      <c r="N88" s="19"/>
    </row>
    <row r="89" spans="1:14" s="107" customFormat="1" ht="14" outlineLevel="1" x14ac:dyDescent="0.3">
      <c r="A89" s="102"/>
      <c r="B89" s="237" t="str">
        <f>TEXT($B$68 &amp; " Expense",)</f>
        <v>[Existing Loan 1] Expense</v>
      </c>
      <c r="C89" s="145"/>
      <c r="D89" s="129"/>
      <c r="E89" s="146"/>
      <c r="F89" s="147"/>
      <c r="H89" s="175"/>
      <c r="I89" s="135">
        <f ca="1">I101</f>
        <v>148.03798057953225</v>
      </c>
      <c r="J89" s="135">
        <f t="shared" ref="J89:M89" ca="1" si="55">J101</f>
        <v>123.1171067868911</v>
      </c>
      <c r="K89" s="135">
        <f t="shared" ca="1" si="55"/>
        <v>96.119493511529839</v>
      </c>
      <c r="L89" s="135">
        <f t="shared" ca="1" si="55"/>
        <v>66.872079129888462</v>
      </c>
      <c r="M89" s="135">
        <f t="shared" ca="1" si="55"/>
        <v>35.18738021644365</v>
      </c>
    </row>
    <row r="90" spans="1:14" s="107" customFormat="1" ht="14" outlineLevel="1" x14ac:dyDescent="0.3">
      <c r="A90" s="102"/>
      <c r="B90" s="237" t="str">
        <f>TEXT($B$69 &amp; " Expense",)</f>
        <v>[Existing Loan 2] Expense</v>
      </c>
      <c r="C90" s="145"/>
      <c r="D90" s="129"/>
      <c r="E90" s="146"/>
      <c r="F90" s="148"/>
      <c r="H90" s="175"/>
      <c r="I90" s="137">
        <f ca="1">I108</f>
        <v>70.914209275243721</v>
      </c>
      <c r="J90" s="137">
        <f t="shared" ref="J90:M90" ca="1" si="56">J108</f>
        <v>51.985478598668124</v>
      </c>
      <c r="K90" s="137">
        <f t="shared" ca="1" si="56"/>
        <v>31.479353699044569</v>
      </c>
      <c r="L90" s="137">
        <f t="shared" ca="1" si="56"/>
        <v>10.408084375620158</v>
      </c>
      <c r="M90" s="137">
        <f t="shared" ca="1" si="56"/>
        <v>0</v>
      </c>
    </row>
    <row r="91" spans="1:14" s="107" customFormat="1" ht="14" outlineLevel="1" x14ac:dyDescent="0.3">
      <c r="A91" s="102"/>
      <c r="B91" s="237" t="str">
        <f>TEXT($B$70 &amp; " Expense",)</f>
        <v>[Existing Loan 3] Expense</v>
      </c>
      <c r="C91" s="145"/>
      <c r="D91" s="129"/>
      <c r="E91" s="146"/>
      <c r="F91" s="148"/>
      <c r="H91" s="175"/>
      <c r="I91" s="137">
        <f ca="1">I115</f>
        <v>40.426382084348802</v>
      </c>
      <c r="J91" s="137">
        <f t="shared" ref="J91:M91" ca="1" si="57">J115</f>
        <v>30.797712788241029</v>
      </c>
      <c r="K91" s="137">
        <f t="shared" ca="1" si="57"/>
        <v>20.155499355700851</v>
      </c>
      <c r="L91" s="137">
        <f t="shared" ca="1" si="57"/>
        <v>8.3930529302617067</v>
      </c>
      <c r="M91" s="137">
        <f t="shared" ca="1" si="57"/>
        <v>1.1088842784530777</v>
      </c>
    </row>
    <row r="92" spans="1:14" s="107" customFormat="1" ht="14" outlineLevel="1" x14ac:dyDescent="0.3">
      <c r="A92" s="102"/>
      <c r="B92" s="237" t="str">
        <f>TEXT($B$71 &amp; " Expense",)</f>
        <v>New Debt Expense</v>
      </c>
      <c r="C92" s="145"/>
      <c r="D92" s="129"/>
      <c r="E92" s="146"/>
      <c r="F92" s="148"/>
      <c r="H92" s="175"/>
      <c r="I92" s="137">
        <f ca="1">I122</f>
        <v>96.697610795657283</v>
      </c>
      <c r="J92" s="137">
        <f t="shared" ref="J92:M92" ca="1" si="58">J122</f>
        <v>89.745212470725264</v>
      </c>
      <c r="K92" s="137">
        <f t="shared" ca="1" si="58"/>
        <v>82.060982743168793</v>
      </c>
      <c r="L92" s="137">
        <f t="shared" ca="1" si="58"/>
        <v>73.567886728501122</v>
      </c>
      <c r="M92" s="137">
        <f t="shared" ca="1" si="58"/>
        <v>64.180780607026335</v>
      </c>
    </row>
    <row r="93" spans="1:14" s="107" customFormat="1" ht="14" outlineLevel="1" x14ac:dyDescent="0.3">
      <c r="A93" s="102"/>
      <c r="B93" s="237" t="s">
        <v>103</v>
      </c>
      <c r="C93" s="145"/>
      <c r="D93" s="129"/>
      <c r="E93" s="146"/>
      <c r="F93" s="148"/>
      <c r="H93" s="175"/>
      <c r="I93" s="214">
        <v>0</v>
      </c>
      <c r="J93" s="214">
        <v>0</v>
      </c>
      <c r="K93" s="214">
        <v>0</v>
      </c>
      <c r="L93" s="214">
        <v>0</v>
      </c>
      <c r="M93" s="214">
        <v>0</v>
      </c>
    </row>
    <row r="94" spans="1:14" s="107" customFormat="1" ht="14" outlineLevel="1" x14ac:dyDescent="0.3">
      <c r="A94" s="102"/>
      <c r="B94" s="222" t="s">
        <v>104</v>
      </c>
      <c r="C94" s="149"/>
      <c r="D94" s="139"/>
      <c r="E94" s="150"/>
      <c r="F94" s="151"/>
      <c r="G94" s="151"/>
      <c r="H94" s="176"/>
      <c r="I94" s="141">
        <f ca="1">SUM(I89:I93)</f>
        <v>356.07618273478204</v>
      </c>
      <c r="J94" s="141">
        <f t="shared" ref="J94:M94" ca="1" si="59">SUM(J89:J93)</f>
        <v>295.64551064452553</v>
      </c>
      <c r="K94" s="141">
        <f t="shared" ca="1" si="59"/>
        <v>229.81532930944405</v>
      </c>
      <c r="L94" s="141">
        <f t="shared" ca="1" si="59"/>
        <v>159.24110316427146</v>
      </c>
      <c r="M94" s="141">
        <f t="shared" ca="1" si="59"/>
        <v>100.47704510192307</v>
      </c>
    </row>
    <row r="95" spans="1:14" s="107" customFormat="1" ht="14" outlineLevel="1" x14ac:dyDescent="0.3">
      <c r="A95" s="102"/>
      <c r="B95" s="232"/>
      <c r="C95" s="167"/>
      <c r="D95" s="129"/>
      <c r="E95" s="168"/>
      <c r="F95" s="169"/>
      <c r="G95" s="169"/>
      <c r="H95" s="177"/>
      <c r="I95" s="170"/>
      <c r="J95" s="170"/>
      <c r="K95" s="170"/>
      <c r="L95" s="170"/>
      <c r="M95" s="170"/>
    </row>
    <row r="96" spans="1:14" s="107" customFormat="1" ht="14.5" outlineLevel="1" x14ac:dyDescent="0.35">
      <c r="A96" s="102"/>
      <c r="B96" s="234" t="str">
        <f>$B$68</f>
        <v>[Existing Loan 1]</v>
      </c>
      <c r="C96" s="134"/>
      <c r="D96" s="129"/>
      <c r="E96" s="132"/>
      <c r="F96" s="132"/>
      <c r="H96" s="175"/>
      <c r="I96" s="133"/>
      <c r="J96" s="133"/>
      <c r="K96" s="133"/>
      <c r="L96" s="133"/>
      <c r="M96" s="133"/>
    </row>
    <row r="97" spans="1:13" s="107" customFormat="1" ht="14" outlineLevel="1" x14ac:dyDescent="0.3">
      <c r="A97" s="102"/>
      <c r="B97" s="235" t="s">
        <v>48</v>
      </c>
      <c r="C97" s="90"/>
      <c r="D97" s="129"/>
      <c r="E97" s="132"/>
      <c r="F97" s="132"/>
      <c r="H97" s="175"/>
      <c r="I97" s="135">
        <f>$E$68</f>
        <v>2000</v>
      </c>
      <c r="J97" s="135">
        <f ca="1">+I100</f>
        <v>1700.949514488306</v>
      </c>
      <c r="K97" s="135">
        <f ca="1">+J100</f>
        <v>1376.978155183971</v>
      </c>
      <c r="L97" s="135">
        <f ca="1">+K100</f>
        <v>1026.0091826042747</v>
      </c>
      <c r="M97" s="135">
        <f ca="1">+L100</f>
        <v>645.79279564293688</v>
      </c>
    </row>
    <row r="98" spans="1:13" s="107" customFormat="1" ht="14" outlineLevel="1" x14ac:dyDescent="0.3">
      <c r="A98" s="102"/>
      <c r="B98" s="235" t="s">
        <v>49</v>
      </c>
      <c r="C98" s="90"/>
      <c r="D98" s="129"/>
      <c r="E98" s="136"/>
      <c r="F98" s="215"/>
      <c r="G98" s="216"/>
      <c r="H98" s="217"/>
      <c r="I98" s="137">
        <f ca="1">-MIN($H$68-I101,I97)</f>
        <v>-299.05048551169398</v>
      </c>
      <c r="J98" s="137">
        <f ca="1">-MIN($H$68-J101,J97)</f>
        <v>-323.97135930433512</v>
      </c>
      <c r="K98" s="137">
        <f ca="1">-MIN($H$68-K101,K97)</f>
        <v>-350.96897257969636</v>
      </c>
      <c r="L98" s="137">
        <f ca="1">-MIN($H$68-L101,L97)</f>
        <v>-380.21638696133778</v>
      </c>
      <c r="M98" s="137">
        <f ca="1">-MIN($H$68-M101,M97)</f>
        <v>-411.90108587478255</v>
      </c>
    </row>
    <row r="99" spans="1:13" s="107" customFormat="1" ht="14" outlineLevel="1" x14ac:dyDescent="0.3">
      <c r="A99" s="102"/>
      <c r="B99" s="235" t="s">
        <v>95</v>
      </c>
      <c r="C99" s="90"/>
      <c r="D99" s="129"/>
      <c r="E99" s="136"/>
      <c r="F99" s="60"/>
      <c r="G99" s="60"/>
      <c r="H99" s="61"/>
      <c r="I99" s="214">
        <v>0</v>
      </c>
      <c r="J99" s="214">
        <v>0</v>
      </c>
      <c r="K99" s="214">
        <v>0</v>
      </c>
      <c r="L99" s="214">
        <v>0</v>
      </c>
      <c r="M99" s="214">
        <v>0</v>
      </c>
    </row>
    <row r="100" spans="1:13" s="107" customFormat="1" ht="14" outlineLevel="1" x14ac:dyDescent="0.3">
      <c r="A100" s="102"/>
      <c r="B100" s="229" t="s">
        <v>50</v>
      </c>
      <c r="C100" s="138"/>
      <c r="D100" s="139"/>
      <c r="E100" s="140"/>
      <c r="F100" s="130"/>
      <c r="H100" s="175"/>
      <c r="I100" s="141">
        <f ca="1">SUM(I97:I99)</f>
        <v>1700.949514488306</v>
      </c>
      <c r="J100" s="141">
        <f t="shared" ref="J100:M100" ca="1" si="60">SUM(J97:J99)</f>
        <v>1376.978155183971</v>
      </c>
      <c r="K100" s="141">
        <f t="shared" ca="1" si="60"/>
        <v>1026.0091826042747</v>
      </c>
      <c r="L100" s="141">
        <f t="shared" ca="1" si="60"/>
        <v>645.79279564293688</v>
      </c>
      <c r="M100" s="141">
        <f t="shared" ca="1" si="60"/>
        <v>233.89170976815433</v>
      </c>
    </row>
    <row r="101" spans="1:13" s="107" customFormat="1" ht="14.5" outlineLevel="1" x14ac:dyDescent="0.35">
      <c r="A101" s="102"/>
      <c r="B101" s="237" t="str">
        <f>TEXT($B$68 &amp; " Interest Expense",)</f>
        <v>[Existing Loan 1] Interest Expense</v>
      </c>
      <c r="C101" s="143"/>
      <c r="D101" s="129"/>
      <c r="E101" s="180"/>
      <c r="F101" s="181"/>
      <c r="H101" s="175"/>
      <c r="I101" s="135">
        <f ca="1">AVERAGE(I97,I100)*$F$68</f>
        <v>148.03798057953225</v>
      </c>
      <c r="J101" s="135">
        <f ca="1">AVERAGE(J97,J100)*$F$68</f>
        <v>123.1171067868911</v>
      </c>
      <c r="K101" s="135">
        <f ca="1">AVERAGE(K97,K100)*$F$68</f>
        <v>96.119493511529839</v>
      </c>
      <c r="L101" s="135">
        <f ca="1">AVERAGE(L97,L100)*$F$68</f>
        <v>66.872079129888462</v>
      </c>
      <c r="M101" s="135">
        <f ca="1">AVERAGE(M97,M100)*$F$68</f>
        <v>35.18738021644365</v>
      </c>
    </row>
    <row r="102" spans="1:13" s="107" customFormat="1" ht="14" outlineLevel="1" x14ac:dyDescent="0.3">
      <c r="A102" s="102"/>
      <c r="B102" s="90"/>
      <c r="C102" s="90"/>
      <c r="D102" s="129"/>
      <c r="E102" s="132"/>
      <c r="F102" s="132"/>
      <c r="H102" s="175"/>
      <c r="I102" s="144"/>
      <c r="J102" s="144"/>
      <c r="K102" s="90"/>
      <c r="L102" s="90"/>
      <c r="M102" s="90"/>
    </row>
    <row r="103" spans="1:13" s="107" customFormat="1" ht="14.5" outlineLevel="1" x14ac:dyDescent="0.35">
      <c r="A103" s="102"/>
      <c r="B103" s="234" t="str">
        <f>$B$69</f>
        <v>[Existing Loan 2]</v>
      </c>
      <c r="C103" s="134"/>
      <c r="D103" s="129"/>
      <c r="E103" s="132"/>
      <c r="F103" s="132"/>
      <c r="H103" s="175"/>
      <c r="I103" s="133"/>
      <c r="J103" s="133"/>
      <c r="K103" s="133"/>
      <c r="L103" s="133"/>
      <c r="M103" s="133"/>
    </row>
    <row r="104" spans="1:13" s="107" customFormat="1" ht="14" outlineLevel="1" x14ac:dyDescent="0.3">
      <c r="A104" s="102"/>
      <c r="B104" s="235" t="s">
        <v>48</v>
      </c>
      <c r="C104" s="90"/>
      <c r="D104" s="129"/>
      <c r="E104" s="132"/>
      <c r="F104" s="132"/>
      <c r="H104" s="175"/>
      <c r="I104" s="135">
        <f>$E$69</f>
        <v>1000</v>
      </c>
      <c r="J104" s="135">
        <f ca="1">+I107</f>
        <v>772.85523188109289</v>
      </c>
      <c r="K104" s="135">
        <f ca="1">+J107</f>
        <v>526.7817330856102</v>
      </c>
      <c r="L104" s="135">
        <f ca="1">+K107</f>
        <v>260.20210939050395</v>
      </c>
      <c r="M104" s="135">
        <f ca="1">+L107</f>
        <v>0</v>
      </c>
    </row>
    <row r="105" spans="1:13" s="107" customFormat="1" ht="14" outlineLevel="1" x14ac:dyDescent="0.3">
      <c r="A105" s="102"/>
      <c r="B105" s="235" t="s">
        <v>49</v>
      </c>
      <c r="C105" s="90"/>
      <c r="D105" s="129"/>
      <c r="E105" s="136"/>
      <c r="F105" s="215"/>
      <c r="G105" s="216"/>
      <c r="H105" s="217"/>
      <c r="I105" s="137">
        <f ca="1">-MIN($H$69-I108,I104)</f>
        <v>-227.14476811890711</v>
      </c>
      <c r="J105" s="137">
        <f t="shared" ref="J105:M105" ca="1" si="61">-MIN($H$69-J108,J104)</f>
        <v>-246.07349879548269</v>
      </c>
      <c r="K105" s="137">
        <f t="shared" ca="1" si="61"/>
        <v>-266.57962369510625</v>
      </c>
      <c r="L105" s="137">
        <f t="shared" ca="1" si="61"/>
        <v>-260.20210939050395</v>
      </c>
      <c r="M105" s="137">
        <f t="shared" ca="1" si="61"/>
        <v>0</v>
      </c>
    </row>
    <row r="106" spans="1:13" s="107" customFormat="1" ht="14" outlineLevel="1" x14ac:dyDescent="0.3">
      <c r="A106" s="102"/>
      <c r="B106" s="235" t="s">
        <v>95</v>
      </c>
      <c r="C106" s="90"/>
      <c r="D106" s="129"/>
      <c r="E106" s="136"/>
      <c r="F106" s="60"/>
      <c r="G106" s="60"/>
      <c r="H106" s="61"/>
      <c r="I106" s="214">
        <v>0</v>
      </c>
      <c r="J106" s="214">
        <v>0</v>
      </c>
      <c r="K106" s="214">
        <v>0</v>
      </c>
      <c r="L106" s="214">
        <v>0</v>
      </c>
      <c r="M106" s="214">
        <v>0</v>
      </c>
    </row>
    <row r="107" spans="1:13" s="107" customFormat="1" ht="14" outlineLevel="1" x14ac:dyDescent="0.3">
      <c r="A107" s="102"/>
      <c r="B107" s="229" t="s">
        <v>50</v>
      </c>
      <c r="C107" s="138"/>
      <c r="D107" s="139"/>
      <c r="E107" s="140"/>
      <c r="F107" s="130"/>
      <c r="H107" s="175"/>
      <c r="I107" s="141">
        <f ca="1">SUM(I104:I106)</f>
        <v>772.85523188109289</v>
      </c>
      <c r="J107" s="141">
        <f t="shared" ref="J107:M107" ca="1" si="62">SUM(J104:J106)</f>
        <v>526.7817330856102</v>
      </c>
      <c r="K107" s="141">
        <f t="shared" ca="1" si="62"/>
        <v>260.20210939050395</v>
      </c>
      <c r="L107" s="141">
        <f t="shared" ca="1" si="62"/>
        <v>0</v>
      </c>
      <c r="M107" s="141">
        <f t="shared" ca="1" si="62"/>
        <v>0</v>
      </c>
    </row>
    <row r="108" spans="1:13" s="107" customFormat="1" ht="14" outlineLevel="1" x14ac:dyDescent="0.3">
      <c r="A108" s="102"/>
      <c r="B108" s="237" t="str">
        <f>TEXT($B$69 &amp; " Interest Expense",)</f>
        <v>[Existing Loan 2] Interest Expense</v>
      </c>
      <c r="C108" s="143"/>
      <c r="D108" s="129"/>
      <c r="E108" s="132"/>
      <c r="F108" s="132"/>
      <c r="H108" s="175"/>
      <c r="I108" s="135">
        <f ca="1">AVERAGE(I104,I107)*$F$69</f>
        <v>70.914209275243721</v>
      </c>
      <c r="J108" s="135">
        <f t="shared" ref="J108:L108" ca="1" si="63">AVERAGE(J104,J107)*$F$69</f>
        <v>51.985478598668124</v>
      </c>
      <c r="K108" s="135">
        <f t="shared" ca="1" si="63"/>
        <v>31.479353699044569</v>
      </c>
      <c r="L108" s="135">
        <f t="shared" ca="1" si="63"/>
        <v>10.408084375620158</v>
      </c>
      <c r="M108" s="135">
        <f ca="1">AVERAGE(M104,M107)*$F$69</f>
        <v>0</v>
      </c>
    </row>
    <row r="109" spans="1:13" s="107" customFormat="1" ht="14" outlineLevel="1" x14ac:dyDescent="0.3">
      <c r="A109" s="102"/>
      <c r="B109" s="90"/>
      <c r="C109" s="90"/>
      <c r="D109" s="129"/>
      <c r="E109" s="132"/>
      <c r="F109" s="132"/>
      <c r="H109" s="175"/>
      <c r="I109" s="133"/>
      <c r="J109" s="133"/>
      <c r="K109" s="90"/>
      <c r="L109" s="90"/>
      <c r="M109" s="90"/>
    </row>
    <row r="110" spans="1:13" s="107" customFormat="1" ht="14.5" outlineLevel="1" x14ac:dyDescent="0.35">
      <c r="A110" s="102"/>
      <c r="B110" s="234" t="str">
        <f>$B$70</f>
        <v>[Existing Loan 3]</v>
      </c>
      <c r="C110" s="134"/>
      <c r="D110" s="129"/>
      <c r="E110" s="132"/>
      <c r="F110" s="132"/>
      <c r="H110" s="175"/>
      <c r="I110" s="133"/>
      <c r="J110" s="133"/>
      <c r="K110" s="133"/>
      <c r="L110" s="133"/>
      <c r="M110" s="133"/>
    </row>
    <row r="111" spans="1:13" s="107" customFormat="1" ht="14" outlineLevel="1" x14ac:dyDescent="0.3">
      <c r="A111" s="102"/>
      <c r="B111" s="235" t="s">
        <v>48</v>
      </c>
      <c r="C111" s="90"/>
      <c r="D111" s="129"/>
      <c r="E111" s="132"/>
      <c r="F111" s="132"/>
      <c r="H111" s="175"/>
      <c r="I111" s="135">
        <f>$E$70</f>
        <v>450</v>
      </c>
      <c r="J111" s="135">
        <f ca="1">+I114</f>
        <v>358.5276416869761</v>
      </c>
      <c r="K111" s="135">
        <f ca="1">+J114</f>
        <v>257.42661407784442</v>
      </c>
      <c r="L111" s="135">
        <f ca="1">+K114</f>
        <v>145.68337303617255</v>
      </c>
      <c r="M111" s="135">
        <f ca="1">+L114</f>
        <v>22.177685569061552</v>
      </c>
    </row>
    <row r="112" spans="1:13" s="107" customFormat="1" ht="14" outlineLevel="1" x14ac:dyDescent="0.3">
      <c r="A112" s="102"/>
      <c r="B112" s="235" t="s">
        <v>49</v>
      </c>
      <c r="C112" s="90"/>
      <c r="D112" s="129"/>
      <c r="E112" s="136"/>
      <c r="F112" s="215"/>
      <c r="G112" s="216"/>
      <c r="H112" s="217"/>
      <c r="I112" s="137">
        <f ca="1">-MIN($H$70-I115,I111)</f>
        <v>-91.472358313023904</v>
      </c>
      <c r="J112" s="137">
        <f ca="1">-MIN($H$70-J115,J111)</f>
        <v>-101.10102760913168</v>
      </c>
      <c r="K112" s="137">
        <f ca="1">-MIN($H$70-K115,K111)</f>
        <v>-111.74324104167185</v>
      </c>
      <c r="L112" s="137">
        <f ca="1">-MIN($H$70-L115,L111)</f>
        <v>-123.505687467111</v>
      </c>
      <c r="M112" s="137">
        <f ca="1">-MIN($H$70-M115,M111)</f>
        <v>-22.177685569061552</v>
      </c>
    </row>
    <row r="113" spans="1:14" s="107" customFormat="1" ht="14" outlineLevel="1" x14ac:dyDescent="0.3">
      <c r="A113" s="102"/>
      <c r="B113" s="235" t="s">
        <v>95</v>
      </c>
      <c r="C113" s="90"/>
      <c r="D113" s="129"/>
      <c r="E113" s="136"/>
      <c r="F113" s="218"/>
      <c r="G113" s="219"/>
      <c r="H113" s="220"/>
      <c r="I113" s="214">
        <v>0</v>
      </c>
      <c r="J113" s="214">
        <v>0</v>
      </c>
      <c r="K113" s="214">
        <v>0</v>
      </c>
      <c r="L113" s="214">
        <v>0</v>
      </c>
      <c r="M113" s="214">
        <v>0</v>
      </c>
    </row>
    <row r="114" spans="1:14" s="107" customFormat="1" ht="14" outlineLevel="1" x14ac:dyDescent="0.3">
      <c r="A114" s="102"/>
      <c r="B114" s="229" t="s">
        <v>50</v>
      </c>
      <c r="C114" s="138"/>
      <c r="D114" s="139"/>
      <c r="E114" s="140"/>
      <c r="F114" s="130"/>
      <c r="H114" s="175"/>
      <c r="I114" s="141">
        <f t="shared" ref="I114:M114" ca="1" si="64">SUM(I111:I113)</f>
        <v>358.5276416869761</v>
      </c>
      <c r="J114" s="141">
        <f t="shared" ca="1" si="64"/>
        <v>257.42661407784442</v>
      </c>
      <c r="K114" s="141">
        <f t="shared" ca="1" si="64"/>
        <v>145.68337303617255</v>
      </c>
      <c r="L114" s="141">
        <f t="shared" ca="1" si="64"/>
        <v>22.177685569061552</v>
      </c>
      <c r="M114" s="141">
        <f t="shared" ca="1" si="64"/>
        <v>0</v>
      </c>
    </row>
    <row r="115" spans="1:14" s="107" customFormat="1" ht="14" outlineLevel="1" x14ac:dyDescent="0.3">
      <c r="A115" s="102"/>
      <c r="B115" s="237" t="str">
        <f>TEXT($B$70 &amp; " Interest Expense",)</f>
        <v>[Existing Loan 3] Interest Expense</v>
      </c>
      <c r="C115" s="143"/>
      <c r="D115" s="129"/>
      <c r="E115" s="132"/>
      <c r="F115" s="132"/>
      <c r="H115" s="175"/>
      <c r="I115" s="135">
        <f ca="1">AVERAGE(I111,I114)*$F$70</f>
        <v>40.426382084348802</v>
      </c>
      <c r="J115" s="135">
        <f ca="1">AVERAGE(J111,J114)*$F$70</f>
        <v>30.797712788241029</v>
      </c>
      <c r="K115" s="135">
        <f ca="1">AVERAGE(K111,K114)*$F$70</f>
        <v>20.155499355700851</v>
      </c>
      <c r="L115" s="135">
        <f ca="1">AVERAGE(L111,L114)*$F$70</f>
        <v>8.3930529302617067</v>
      </c>
      <c r="M115" s="135">
        <f ca="1">AVERAGE(M111,M114)*$F$70</f>
        <v>1.1088842784530777</v>
      </c>
    </row>
    <row r="116" spans="1:14" s="107" customFormat="1" ht="14" outlineLevel="1" x14ac:dyDescent="0.3">
      <c r="A116" s="102"/>
      <c r="B116" s="90"/>
      <c r="C116" s="90"/>
      <c r="D116" s="129"/>
      <c r="E116" s="132"/>
      <c r="F116" s="132"/>
      <c r="H116" s="175"/>
      <c r="I116" s="133"/>
      <c r="J116" s="133"/>
      <c r="K116" s="90"/>
      <c r="L116" s="90"/>
      <c r="M116" s="90"/>
    </row>
    <row r="117" spans="1:14" s="107" customFormat="1" ht="14.5" outlineLevel="1" x14ac:dyDescent="0.35">
      <c r="A117" s="102"/>
      <c r="B117" s="234" t="str">
        <f>$B$71</f>
        <v>New Debt</v>
      </c>
      <c r="C117" s="134"/>
      <c r="D117" s="129"/>
      <c r="E117" s="132"/>
      <c r="F117" s="132"/>
      <c r="H117" s="175"/>
      <c r="I117" s="133"/>
      <c r="J117" s="133"/>
      <c r="K117" s="133"/>
      <c r="L117" s="133"/>
      <c r="M117" s="133"/>
    </row>
    <row r="118" spans="1:14" s="107" customFormat="1" ht="14" outlineLevel="1" x14ac:dyDescent="0.3">
      <c r="A118" s="102"/>
      <c r="B118" s="235" t="s">
        <v>48</v>
      </c>
      <c r="C118" s="90"/>
      <c r="D118" s="129"/>
      <c r="E118" s="132"/>
      <c r="F118" s="132"/>
      <c r="H118" s="175"/>
      <c r="I118" s="135">
        <f>$E$71</f>
        <v>1000</v>
      </c>
      <c r="J118" s="135">
        <f ca="1">+I121</f>
        <v>933.95221591314566</v>
      </c>
      <c r="K118" s="135">
        <f ca="1">+J121</f>
        <v>860.95203350135932</v>
      </c>
      <c r="L118" s="135">
        <f ca="1">+K121</f>
        <v>780.26762136201648</v>
      </c>
      <c r="M118" s="135">
        <f ca="1">+L121</f>
        <v>691.09011320800596</v>
      </c>
    </row>
    <row r="119" spans="1:14" s="107" customFormat="1" ht="14" outlineLevel="1" x14ac:dyDescent="0.3">
      <c r="A119" s="102"/>
      <c r="B119" s="235" t="s">
        <v>49</v>
      </c>
      <c r="C119" s="90"/>
      <c r="D119" s="129"/>
      <c r="E119" s="136"/>
      <c r="F119" s="215"/>
      <c r="G119" s="216"/>
      <c r="H119" s="175"/>
      <c r="I119" s="137">
        <f ca="1">-MIN($H$71-I122,I118)</f>
        <v>-66.047784086854335</v>
      </c>
      <c r="J119" s="137">
        <f t="shared" ref="J119:M119" ca="1" si="65">-MIN($H$71-J122,J118)</f>
        <v>-73.000182411786355</v>
      </c>
      <c r="K119" s="137">
        <f t="shared" ca="1" si="65"/>
        <v>-80.684412139342825</v>
      </c>
      <c r="L119" s="137">
        <f t="shared" ca="1" si="65"/>
        <v>-89.177508154010496</v>
      </c>
      <c r="M119" s="137">
        <f t="shared" ca="1" si="65"/>
        <v>-98.564614275485283</v>
      </c>
    </row>
    <row r="120" spans="1:14" s="107" customFormat="1" ht="14" outlineLevel="1" x14ac:dyDescent="0.3">
      <c r="A120" s="102"/>
      <c r="B120" s="235" t="s">
        <v>95</v>
      </c>
      <c r="C120" s="90"/>
      <c r="D120" s="129"/>
      <c r="E120" s="136"/>
      <c r="F120" s="182"/>
      <c r="G120" s="183"/>
      <c r="H120" s="184"/>
      <c r="I120" s="214">
        <v>0</v>
      </c>
      <c r="J120" s="214">
        <v>0</v>
      </c>
      <c r="K120" s="214">
        <v>0</v>
      </c>
      <c r="L120" s="214">
        <v>0</v>
      </c>
      <c r="M120" s="214">
        <v>0</v>
      </c>
    </row>
    <row r="121" spans="1:14" s="107" customFormat="1" ht="14" outlineLevel="1" x14ac:dyDescent="0.3">
      <c r="A121" s="102"/>
      <c r="B121" s="229" t="s">
        <v>50</v>
      </c>
      <c r="C121" s="138"/>
      <c r="D121" s="139"/>
      <c r="E121" s="140"/>
      <c r="F121" s="130"/>
      <c r="H121" s="175"/>
      <c r="I121" s="141">
        <f t="shared" ref="I121" ca="1" si="66">SUM(I118:I120)</f>
        <v>933.95221591314566</v>
      </c>
      <c r="J121" s="141">
        <f t="shared" ref="J121" ca="1" si="67">SUM(J118:J120)</f>
        <v>860.95203350135932</v>
      </c>
      <c r="K121" s="141">
        <f t="shared" ref="K121" ca="1" si="68">SUM(K118:K120)</f>
        <v>780.26762136201648</v>
      </c>
      <c r="L121" s="141">
        <f t="shared" ref="L121" ca="1" si="69">SUM(L118:L120)</f>
        <v>691.09011320800596</v>
      </c>
      <c r="M121" s="141">
        <f t="shared" ref="M121" ca="1" si="70">SUM(M118:M120)</f>
        <v>592.52549893252069</v>
      </c>
    </row>
    <row r="122" spans="1:14" s="107" customFormat="1" ht="14" outlineLevel="1" x14ac:dyDescent="0.3">
      <c r="A122" s="102"/>
      <c r="B122" s="237" t="str">
        <f>TEXT($B$71 &amp; " Interest Expense",)</f>
        <v>New Debt Interest Expense</v>
      </c>
      <c r="C122" s="143"/>
      <c r="D122" s="129"/>
      <c r="E122" s="132"/>
      <c r="F122" s="132"/>
      <c r="H122" s="175"/>
      <c r="I122" s="135">
        <f ca="1">AVERAGE(I118,I121)*$F$71</f>
        <v>96.697610795657283</v>
      </c>
      <c r="J122" s="135">
        <f ca="1">AVERAGE(J118,J121)*$F$71</f>
        <v>89.745212470725264</v>
      </c>
      <c r="K122" s="135">
        <f ca="1">AVERAGE(K118,K121)*$F$71</f>
        <v>82.060982743168793</v>
      </c>
      <c r="L122" s="135">
        <f ca="1">AVERAGE(L118,L121)*$F$71</f>
        <v>73.567886728501122</v>
      </c>
      <c r="M122" s="135">
        <f ca="1">AVERAGE(M118,M121)*$F$71</f>
        <v>64.180780607026335</v>
      </c>
    </row>
    <row r="123" spans="1:14" s="17" customFormat="1" ht="16" customHeight="1" x14ac:dyDescent="0.3">
      <c r="A123" s="16"/>
      <c r="B123" s="29"/>
      <c r="C123" s="29"/>
      <c r="D123" s="30"/>
      <c r="E123" s="30"/>
      <c r="F123" s="30"/>
      <c r="G123" s="30"/>
      <c r="H123" s="30"/>
      <c r="I123" s="30"/>
      <c r="J123" s="30"/>
      <c r="K123" s="30"/>
      <c r="L123" s="30"/>
      <c r="M123" s="30"/>
      <c r="N123" s="19"/>
    </row>
    <row r="124" spans="1:14" s="4" customFormat="1" ht="18" x14ac:dyDescent="0.35">
      <c r="A124" s="1"/>
      <c r="B124" s="7" t="s">
        <v>0</v>
      </c>
      <c r="C124" s="6"/>
      <c r="D124" s="6"/>
      <c r="E124" s="6"/>
      <c r="F124" s="6"/>
      <c r="G124" s="6"/>
      <c r="H124" s="6"/>
      <c r="I124" s="6"/>
      <c r="J124" s="6"/>
      <c r="K124" s="6"/>
      <c r="L124" s="6"/>
      <c r="M124" s="6"/>
      <c r="N124" s="8"/>
    </row>
    <row r="125" spans="1:14" s="4" customFormat="1" ht="5" customHeight="1" x14ac:dyDescent="0.35">
      <c r="A125" s="1"/>
      <c r="B125" s="9"/>
      <c r="C125" s="10"/>
      <c r="D125" s="10"/>
      <c r="E125" s="10"/>
      <c r="F125" s="10"/>
      <c r="G125" s="10"/>
      <c r="H125" s="10"/>
      <c r="I125" s="10"/>
      <c r="J125" s="10"/>
      <c r="K125" s="10"/>
      <c r="L125" s="10"/>
      <c r="M125" s="10"/>
      <c r="N125" s="8"/>
    </row>
    <row r="126" spans="1:14" s="17" customFormat="1" ht="16" customHeight="1" outlineLevel="1" x14ac:dyDescent="0.3">
      <c r="A126" s="16"/>
      <c r="B126" s="238" t="s">
        <v>4</v>
      </c>
      <c r="C126" s="46"/>
      <c r="D126" s="47">
        <v>6000</v>
      </c>
      <c r="E126" s="47">
        <v>7500</v>
      </c>
      <c r="F126" s="47">
        <v>8500</v>
      </c>
      <c r="G126" s="47">
        <v>10500</v>
      </c>
      <c r="H126" s="48">
        <v>12000</v>
      </c>
      <c r="I126" s="49">
        <f>H126*(1+I$10)</f>
        <v>13799.999999999998</v>
      </c>
      <c r="J126" s="49">
        <f>I126*(1+J$10)</f>
        <v>15869.999999999996</v>
      </c>
      <c r="K126" s="49">
        <f>J126*(1+K$10)</f>
        <v>18250.499999999993</v>
      </c>
      <c r="L126" s="49">
        <f>K126*(1+L$10)</f>
        <v>20988.07499999999</v>
      </c>
      <c r="M126" s="49">
        <f>L126*(1+M$10)</f>
        <v>24136.286249999986</v>
      </c>
      <c r="N126" s="19"/>
    </row>
    <row r="127" spans="1:14" s="17" customFormat="1" ht="16" customHeight="1" outlineLevel="1" x14ac:dyDescent="0.3">
      <c r="B127" s="239" t="s">
        <v>3</v>
      </c>
      <c r="C127" s="50"/>
      <c r="D127" s="51">
        <v>3500</v>
      </c>
      <c r="E127" s="51">
        <v>4000</v>
      </c>
      <c r="F127" s="51">
        <v>4500</v>
      </c>
      <c r="G127" s="51">
        <v>6000</v>
      </c>
      <c r="H127" s="52">
        <v>6500</v>
      </c>
      <c r="I127" s="53">
        <f>I126-I128</f>
        <v>7474.9999999999991</v>
      </c>
      <c r="J127" s="53">
        <f>J126-J128</f>
        <v>8596.2499999999982</v>
      </c>
      <c r="K127" s="53">
        <f>K126-K128</f>
        <v>9885.6874999999964</v>
      </c>
      <c r="L127" s="53">
        <f>L126-L128</f>
        <v>11368.540624999994</v>
      </c>
      <c r="M127" s="53">
        <f>M126-M128</f>
        <v>13073.821718749992</v>
      </c>
      <c r="N127" s="19"/>
    </row>
    <row r="128" spans="1:14" s="17" customFormat="1" ht="16" customHeight="1" outlineLevel="1" x14ac:dyDescent="0.3">
      <c r="A128" s="16"/>
      <c r="B128" s="240" t="s">
        <v>1</v>
      </c>
      <c r="C128" s="80"/>
      <c r="D128" s="81">
        <f>D$126-D$127</f>
        <v>2500</v>
      </c>
      <c r="E128" s="81">
        <f>E$126-E$127</f>
        <v>3500</v>
      </c>
      <c r="F128" s="81">
        <f>F$126-F$127</f>
        <v>4000</v>
      </c>
      <c r="G128" s="81">
        <f>G$126-G$127</f>
        <v>4500</v>
      </c>
      <c r="H128" s="82">
        <f>H$126-H$127</f>
        <v>5500</v>
      </c>
      <c r="I128" s="81">
        <f>I$126*I$11</f>
        <v>6324.9999999999991</v>
      </c>
      <c r="J128" s="81">
        <f>J$126*J$11</f>
        <v>7273.7499999999982</v>
      </c>
      <c r="K128" s="81">
        <f>K$126*K$11</f>
        <v>8364.8124999999964</v>
      </c>
      <c r="L128" s="81">
        <f>L$126*L$11</f>
        <v>9619.5343749999956</v>
      </c>
      <c r="M128" s="81">
        <f>M$126*M$11</f>
        <v>11062.464531249994</v>
      </c>
      <c r="N128" s="19"/>
    </row>
    <row r="129" spans="1:14" s="12" customFormat="1" ht="5" customHeight="1" outlineLevel="1" x14ac:dyDescent="0.35">
      <c r="A129" s="11"/>
      <c r="B129" s="225"/>
      <c r="C129" s="29"/>
      <c r="D129" s="57"/>
      <c r="E129" s="57"/>
      <c r="F129" s="57"/>
      <c r="G129" s="57"/>
      <c r="H129" s="58"/>
      <c r="I129" s="57"/>
      <c r="J129" s="57"/>
      <c r="K129" s="57"/>
      <c r="L129" s="57"/>
      <c r="M129" s="57"/>
      <c r="N129" s="18"/>
    </row>
    <row r="130" spans="1:14" s="17" customFormat="1" ht="16" customHeight="1" outlineLevel="1" x14ac:dyDescent="0.3">
      <c r="A130" s="16"/>
      <c r="B130" s="221" t="s">
        <v>19</v>
      </c>
      <c r="C130" s="59"/>
      <c r="D130" s="60"/>
      <c r="E130" s="60"/>
      <c r="F130" s="60"/>
      <c r="G130" s="60"/>
      <c r="H130" s="61"/>
      <c r="I130" s="62"/>
      <c r="J130" s="62"/>
      <c r="K130" s="62"/>
      <c r="L130" s="62"/>
      <c r="M130" s="62"/>
      <c r="N130" s="19"/>
    </row>
    <row r="131" spans="1:14" s="17" customFormat="1" ht="16" customHeight="1" outlineLevel="1" x14ac:dyDescent="0.3">
      <c r="A131" s="16"/>
      <c r="B131" s="241" t="s">
        <v>26</v>
      </c>
      <c r="C131" s="63"/>
      <c r="D131" s="64">
        <v>350</v>
      </c>
      <c r="E131" s="64">
        <v>400</v>
      </c>
      <c r="F131" s="64">
        <v>400</v>
      </c>
      <c r="G131" s="64">
        <v>500</v>
      </c>
      <c r="H131" s="52">
        <v>700</v>
      </c>
      <c r="I131" s="65">
        <f>I$14*I$126</f>
        <v>818.8</v>
      </c>
      <c r="J131" s="65">
        <f>J$14*J$126</f>
        <v>957.48999999999978</v>
      </c>
      <c r="K131" s="65">
        <f>K$14*K$126</f>
        <v>1119.3639999999996</v>
      </c>
      <c r="L131" s="65">
        <f>L$14*L$126</f>
        <v>1308.2566749999994</v>
      </c>
      <c r="M131" s="65">
        <f>M$14*M$126</f>
        <v>1528.6314624999993</v>
      </c>
      <c r="N131" s="19"/>
    </row>
    <row r="132" spans="1:14" s="17" customFormat="1" ht="16" customHeight="1" outlineLevel="1" x14ac:dyDescent="0.3">
      <c r="A132" s="16"/>
      <c r="B132" s="241" t="s">
        <v>11</v>
      </c>
      <c r="C132" s="63"/>
      <c r="D132" s="64">
        <v>450</v>
      </c>
      <c r="E132" s="64">
        <v>475</v>
      </c>
      <c r="F132" s="64">
        <v>475</v>
      </c>
      <c r="G132" s="64">
        <v>630</v>
      </c>
      <c r="H132" s="52">
        <v>942</v>
      </c>
      <c r="I132" s="65">
        <f>I$15*I$126</f>
        <v>1097.0999999999999</v>
      </c>
      <c r="J132" s="65">
        <f>J$15*J$126</f>
        <v>1277.5349999999996</v>
      </c>
      <c r="K132" s="65">
        <f>K$15*K$126</f>
        <v>1487.4157499999994</v>
      </c>
      <c r="L132" s="65">
        <f>L$15*L$126</f>
        <v>1731.5161874999992</v>
      </c>
      <c r="M132" s="65">
        <f>M$15*M$126</f>
        <v>2015.379901874999</v>
      </c>
      <c r="N132" s="19"/>
    </row>
    <row r="133" spans="1:14" s="17" customFormat="1" ht="16" customHeight="1" outlineLevel="1" x14ac:dyDescent="0.3">
      <c r="A133" s="16"/>
      <c r="B133" s="241" t="s">
        <v>24</v>
      </c>
      <c r="C133" s="63"/>
      <c r="D133" s="64">
        <v>300</v>
      </c>
      <c r="E133" s="64">
        <v>315</v>
      </c>
      <c r="F133" s="64">
        <v>330.75</v>
      </c>
      <c r="G133" s="64">
        <v>347.28750000000002</v>
      </c>
      <c r="H133" s="52">
        <v>364.65187500000002</v>
      </c>
      <c r="I133" s="65">
        <f>I$16*I$126</f>
        <v>433.14965624999996</v>
      </c>
      <c r="J133" s="65">
        <f>J$16*J$126</f>
        <v>513.99210468749993</v>
      </c>
      <c r="K133" s="65">
        <f>K$16*K$126</f>
        <v>609.34142039062476</v>
      </c>
      <c r="L133" s="65">
        <f>L$16*L$126</f>
        <v>721.73070844921847</v>
      </c>
      <c r="M133" s="65">
        <f>M$16*M$126</f>
        <v>854.12660096660113</v>
      </c>
      <c r="N133" s="19"/>
    </row>
    <row r="134" spans="1:14" s="17" customFormat="1" ht="16" customHeight="1" outlineLevel="1" x14ac:dyDescent="0.3">
      <c r="B134" s="239" t="s">
        <v>22</v>
      </c>
      <c r="C134" s="50"/>
      <c r="D134" s="51">
        <v>200</v>
      </c>
      <c r="E134" s="51">
        <v>300</v>
      </c>
      <c r="F134" s="51">
        <v>323</v>
      </c>
      <c r="G134" s="51">
        <v>400.00000000000045</v>
      </c>
      <c r="H134" s="52">
        <v>451.99999999999955</v>
      </c>
      <c r="I134" s="65">
        <f>I$37</f>
        <v>458.33333333333337</v>
      </c>
      <c r="J134" s="65">
        <f>J$37</f>
        <v>533.33333333333326</v>
      </c>
      <c r="K134" s="65">
        <f>K$37</f>
        <v>616.66666666666663</v>
      </c>
      <c r="L134" s="65">
        <f>L$37</f>
        <v>666.66666666666663</v>
      </c>
      <c r="M134" s="65">
        <f>M$37</f>
        <v>708.33333333333326</v>
      </c>
      <c r="N134" s="19"/>
    </row>
    <row r="135" spans="1:14" s="17" customFormat="1" ht="16" customHeight="1" outlineLevel="1" x14ac:dyDescent="0.3">
      <c r="A135" s="16"/>
      <c r="B135" s="241" t="s">
        <v>23</v>
      </c>
      <c r="C135" s="63"/>
      <c r="D135" s="51">
        <v>50</v>
      </c>
      <c r="E135" s="51">
        <v>75</v>
      </c>
      <c r="F135" s="51">
        <v>75</v>
      </c>
      <c r="G135" s="51">
        <v>100</v>
      </c>
      <c r="H135" s="52">
        <v>150</v>
      </c>
      <c r="I135" s="65">
        <f>I$17*I$126</f>
        <v>186.3</v>
      </c>
      <c r="J135" s="65">
        <f>J$17*J$126</f>
        <v>230.11499999999998</v>
      </c>
      <c r="K135" s="65">
        <f>K$17*K$126</f>
        <v>282.88274999999993</v>
      </c>
      <c r="L135" s="65">
        <f>L$17*L$126</f>
        <v>346.30323749999991</v>
      </c>
      <c r="M135" s="65">
        <f>M$17*M$126</f>
        <v>422.38500937499987</v>
      </c>
      <c r="N135" s="19"/>
    </row>
    <row r="136" spans="1:14" s="17" customFormat="1" ht="5" customHeight="1" outlineLevel="1" x14ac:dyDescent="0.3">
      <c r="B136" s="239"/>
      <c r="C136" s="50"/>
      <c r="D136" s="66"/>
      <c r="E136" s="66"/>
      <c r="F136" s="66"/>
      <c r="G136" s="66"/>
      <c r="H136" s="67"/>
      <c r="I136" s="66"/>
      <c r="J136" s="66"/>
      <c r="K136" s="66"/>
      <c r="L136" s="66"/>
      <c r="M136" s="66"/>
      <c r="N136" s="19"/>
    </row>
    <row r="137" spans="1:14" s="17" customFormat="1" ht="16" customHeight="1" outlineLevel="1" x14ac:dyDescent="0.3">
      <c r="A137" s="16"/>
      <c r="B137" s="242" t="s">
        <v>16</v>
      </c>
      <c r="C137" s="68"/>
      <c r="D137" s="69">
        <f>SUM(D$131:D$135)</f>
        <v>1350</v>
      </c>
      <c r="E137" s="69">
        <f t="shared" ref="E137:M137" si="71">SUM(E$131:E$135)</f>
        <v>1565</v>
      </c>
      <c r="F137" s="69">
        <f t="shared" si="71"/>
        <v>1603.75</v>
      </c>
      <c r="G137" s="69">
        <f t="shared" si="71"/>
        <v>1977.2875000000004</v>
      </c>
      <c r="H137" s="70">
        <f t="shared" si="71"/>
        <v>2608.6518749999996</v>
      </c>
      <c r="I137" s="69">
        <f t="shared" si="71"/>
        <v>2993.6829895833334</v>
      </c>
      <c r="J137" s="69">
        <f t="shared" si="71"/>
        <v>3512.4654380208322</v>
      </c>
      <c r="K137" s="69">
        <f t="shared" si="71"/>
        <v>4115.6705870572905</v>
      </c>
      <c r="L137" s="69">
        <f t="shared" si="71"/>
        <v>4774.473475115884</v>
      </c>
      <c r="M137" s="69">
        <f t="shared" si="71"/>
        <v>5528.8563080499325</v>
      </c>
      <c r="N137" s="19"/>
    </row>
    <row r="138" spans="1:14" s="17" customFormat="1" ht="16" customHeight="1" outlineLevel="1" x14ac:dyDescent="0.3">
      <c r="A138" s="16"/>
      <c r="B138" s="243" t="s">
        <v>9</v>
      </c>
      <c r="C138" s="13"/>
      <c r="D138" s="14">
        <f t="shared" ref="D138:M138" si="72">D$137/D$126</f>
        <v>0.22500000000000001</v>
      </c>
      <c r="E138" s="14">
        <f t="shared" si="72"/>
        <v>0.20866666666666667</v>
      </c>
      <c r="F138" s="14">
        <f t="shared" si="72"/>
        <v>0.18867647058823531</v>
      </c>
      <c r="G138" s="14">
        <f t="shared" si="72"/>
        <v>0.18831309523809528</v>
      </c>
      <c r="H138" s="15">
        <f t="shared" si="72"/>
        <v>0.21738765624999995</v>
      </c>
      <c r="I138" s="14">
        <f t="shared" si="72"/>
        <v>0.21693354996980679</v>
      </c>
      <c r="J138" s="14">
        <f t="shared" si="72"/>
        <v>0.22132737479652381</v>
      </c>
      <c r="K138" s="14">
        <f t="shared" si="72"/>
        <v>0.22551001819442165</v>
      </c>
      <c r="L138" s="14">
        <f t="shared" si="72"/>
        <v>0.22748505878294634</v>
      </c>
      <c r="M138" s="14">
        <f t="shared" si="72"/>
        <v>0.22906822743080185</v>
      </c>
      <c r="N138" s="19"/>
    </row>
    <row r="139" spans="1:14" s="17" customFormat="1" ht="5" customHeight="1" outlineLevel="1" x14ac:dyDescent="0.3">
      <c r="B139" s="244"/>
      <c r="C139" s="50"/>
      <c r="D139" s="71"/>
      <c r="E139" s="71"/>
      <c r="F139" s="71"/>
      <c r="G139" s="71"/>
      <c r="H139" s="72"/>
      <c r="I139" s="71"/>
      <c r="J139" s="71"/>
      <c r="K139" s="71"/>
      <c r="L139" s="71"/>
      <c r="M139" s="71"/>
      <c r="N139" s="19"/>
    </row>
    <row r="140" spans="1:14" s="17" customFormat="1" ht="16" customHeight="1" outlineLevel="1" x14ac:dyDescent="0.3">
      <c r="B140" s="244" t="s">
        <v>20</v>
      </c>
      <c r="C140" s="54"/>
      <c r="D140" s="55">
        <f t="shared" ref="D140:M140" si="73">D$128-D$137</f>
        <v>1150</v>
      </c>
      <c r="E140" s="55">
        <f t="shared" si="73"/>
        <v>1935</v>
      </c>
      <c r="F140" s="55">
        <f t="shared" si="73"/>
        <v>2396.25</v>
      </c>
      <c r="G140" s="55">
        <f t="shared" si="73"/>
        <v>2522.7124999999996</v>
      </c>
      <c r="H140" s="56">
        <f t="shared" si="73"/>
        <v>2891.3481250000004</v>
      </c>
      <c r="I140" s="55">
        <f t="shared" si="73"/>
        <v>3331.3170104166657</v>
      </c>
      <c r="J140" s="55">
        <f t="shared" si="73"/>
        <v>3761.284561979166</v>
      </c>
      <c r="K140" s="55">
        <f t="shared" si="73"/>
        <v>4249.1419129427059</v>
      </c>
      <c r="L140" s="55">
        <f t="shared" si="73"/>
        <v>4845.0608998841117</v>
      </c>
      <c r="M140" s="55">
        <f t="shared" si="73"/>
        <v>5533.6082232000617</v>
      </c>
      <c r="N140" s="19"/>
    </row>
    <row r="141" spans="1:14" s="17" customFormat="1" ht="16" customHeight="1" outlineLevel="1" x14ac:dyDescent="0.3">
      <c r="A141" s="16"/>
      <c r="B141" s="243" t="s">
        <v>21</v>
      </c>
      <c r="C141" s="13"/>
      <c r="D141" s="14">
        <f t="shared" ref="D141:M141" si="74">D$140/D$126</f>
        <v>0.19166666666666668</v>
      </c>
      <c r="E141" s="14">
        <f t="shared" si="74"/>
        <v>0.25800000000000001</v>
      </c>
      <c r="F141" s="14">
        <f t="shared" si="74"/>
        <v>0.28191176470588236</v>
      </c>
      <c r="G141" s="14">
        <f t="shared" si="74"/>
        <v>0.2402583333333333</v>
      </c>
      <c r="H141" s="15">
        <f t="shared" si="74"/>
        <v>0.24094567708333336</v>
      </c>
      <c r="I141" s="14">
        <f t="shared" si="74"/>
        <v>0.24139978336352652</v>
      </c>
      <c r="J141" s="14">
        <f t="shared" si="74"/>
        <v>0.2370059585368095</v>
      </c>
      <c r="K141" s="14">
        <f t="shared" si="74"/>
        <v>0.23282331513891166</v>
      </c>
      <c r="L141" s="14">
        <f t="shared" si="74"/>
        <v>0.23084827455038701</v>
      </c>
      <c r="M141" s="14">
        <f t="shared" si="74"/>
        <v>0.22926510590253149</v>
      </c>
      <c r="N141" s="19"/>
    </row>
    <row r="142" spans="1:14" s="17" customFormat="1" ht="5" customHeight="1" outlineLevel="1" x14ac:dyDescent="0.3">
      <c r="B142" s="244"/>
      <c r="C142" s="50"/>
      <c r="D142" s="71"/>
      <c r="E142" s="71"/>
      <c r="F142" s="71"/>
      <c r="G142" s="71"/>
      <c r="H142" s="72"/>
      <c r="I142" s="71"/>
      <c r="J142" s="71"/>
      <c r="K142" s="71"/>
      <c r="L142" s="71"/>
      <c r="M142" s="71"/>
      <c r="N142" s="19"/>
    </row>
    <row r="143" spans="1:14" s="17" customFormat="1" ht="16" customHeight="1" outlineLevel="1" x14ac:dyDescent="0.35">
      <c r="B143" s="239" t="s">
        <v>30</v>
      </c>
      <c r="C143" s="50"/>
      <c r="D143" s="51">
        <v>250</v>
      </c>
      <c r="E143" s="51">
        <v>275</v>
      </c>
      <c r="F143" s="51">
        <v>300</v>
      </c>
      <c r="G143" s="51">
        <v>400</v>
      </c>
      <c r="H143" s="52">
        <v>500</v>
      </c>
      <c r="I143" s="65">
        <f ca="1">I$94</f>
        <v>356.07618273478204</v>
      </c>
      <c r="J143" s="65">
        <f ca="1">J$94</f>
        <v>295.64551064452553</v>
      </c>
      <c r="K143" s="65">
        <f ca="1">K$94</f>
        <v>229.81532930944405</v>
      </c>
      <c r="L143" s="65">
        <f ca="1">L$94</f>
        <v>159.24110316427146</v>
      </c>
      <c r="M143" s="65">
        <f ca="1">M$94</f>
        <v>100.47704510192307</v>
      </c>
      <c r="N143" s="20"/>
    </row>
    <row r="144" spans="1:14" s="17" customFormat="1" ht="16" customHeight="1" outlineLevel="1" x14ac:dyDescent="0.35">
      <c r="B144" s="239" t="s">
        <v>31</v>
      </c>
      <c r="C144" s="50"/>
      <c r="D144" s="51">
        <v>50</v>
      </c>
      <c r="E144" s="51">
        <v>75</v>
      </c>
      <c r="F144" s="51">
        <v>50</v>
      </c>
      <c r="G144" s="51">
        <v>50</v>
      </c>
      <c r="H144" s="52">
        <v>75</v>
      </c>
      <c r="I144" s="65">
        <f>I$18*I$126</f>
        <v>100.05</v>
      </c>
      <c r="J144" s="65">
        <f>J$18*J$126</f>
        <v>130.92749999999998</v>
      </c>
      <c r="K144" s="65">
        <f>K$18*K$126</f>
        <v>168.81712499999995</v>
      </c>
      <c r="L144" s="65">
        <f>L$18*L$126</f>
        <v>215.12776874999994</v>
      </c>
      <c r="M144" s="65">
        <f>M$18*M$126</f>
        <v>271.53322031249991</v>
      </c>
      <c r="N144" s="20"/>
    </row>
    <row r="145" spans="1:14" s="17" customFormat="1" ht="5" customHeight="1" outlineLevel="1" x14ac:dyDescent="0.3">
      <c r="B145" s="239"/>
      <c r="C145" s="50"/>
      <c r="D145" s="66"/>
      <c r="E145" s="66"/>
      <c r="F145" s="66"/>
      <c r="G145" s="66"/>
      <c r="H145" s="67"/>
      <c r="I145" s="73"/>
      <c r="J145" s="73"/>
      <c r="K145" s="73"/>
      <c r="L145" s="73"/>
      <c r="M145" s="73"/>
      <c r="N145" s="19"/>
    </row>
    <row r="146" spans="1:14" s="17" customFormat="1" ht="16" customHeight="1" outlineLevel="1" x14ac:dyDescent="0.3">
      <c r="A146" s="16"/>
      <c r="B146" s="244" t="s">
        <v>25</v>
      </c>
      <c r="C146" s="54"/>
      <c r="D146" s="55">
        <f t="shared" ref="D146:M146" si="75">D$140-SUM(D$143:D$144)</f>
        <v>850</v>
      </c>
      <c r="E146" s="55">
        <f t="shared" si="75"/>
        <v>1585</v>
      </c>
      <c r="F146" s="55">
        <f t="shared" si="75"/>
        <v>2046.25</v>
      </c>
      <c r="G146" s="55">
        <f t="shared" si="75"/>
        <v>2072.7124999999996</v>
      </c>
      <c r="H146" s="56">
        <f t="shared" si="75"/>
        <v>2316.3481250000004</v>
      </c>
      <c r="I146" s="55">
        <f t="shared" ca="1" si="75"/>
        <v>2875.1908276818835</v>
      </c>
      <c r="J146" s="55">
        <f t="shared" ca="1" si="75"/>
        <v>3334.7115513346407</v>
      </c>
      <c r="K146" s="55">
        <f t="shared" ca="1" si="75"/>
        <v>3850.5094586332616</v>
      </c>
      <c r="L146" s="55">
        <f t="shared" ca="1" si="75"/>
        <v>4470.6920279698406</v>
      </c>
      <c r="M146" s="55">
        <f t="shared" ca="1" si="75"/>
        <v>5161.5979577856388</v>
      </c>
      <c r="N146" s="19"/>
    </row>
    <row r="147" spans="1:14" s="17" customFormat="1" ht="16" customHeight="1" outlineLevel="1" x14ac:dyDescent="0.3">
      <c r="A147" s="16"/>
      <c r="B147" s="243" t="s">
        <v>18</v>
      </c>
      <c r="C147" s="13"/>
      <c r="D147" s="14">
        <f t="shared" ref="D147:M147" si="76">D$146/D$126</f>
        <v>0.14166666666666666</v>
      </c>
      <c r="E147" s="14">
        <f t="shared" si="76"/>
        <v>0.21133333333333335</v>
      </c>
      <c r="F147" s="14">
        <f t="shared" si="76"/>
        <v>0.24073529411764705</v>
      </c>
      <c r="G147" s="14">
        <f t="shared" si="76"/>
        <v>0.19740119047619045</v>
      </c>
      <c r="H147" s="15">
        <f t="shared" si="76"/>
        <v>0.1930290104166667</v>
      </c>
      <c r="I147" s="14">
        <f t="shared" ca="1" si="76"/>
        <v>0.20834716142622348</v>
      </c>
      <c r="J147" s="14">
        <f t="shared" ca="1" si="76"/>
        <v>0.21012675181692764</v>
      </c>
      <c r="K147" s="14">
        <f t="shared" ca="1" si="76"/>
        <v>0.21098103934868981</v>
      </c>
      <c r="L147" s="14">
        <f t="shared" ca="1" si="76"/>
        <v>0.2130110564198881</v>
      </c>
      <c r="M147" s="14">
        <f t="shared" ca="1" si="76"/>
        <v>0.21385220179784872</v>
      </c>
      <c r="N147" s="19"/>
    </row>
    <row r="148" spans="1:14" s="17" customFormat="1" ht="5" customHeight="1" outlineLevel="1" x14ac:dyDescent="0.3">
      <c r="A148" s="16"/>
      <c r="B148" s="225"/>
      <c r="C148" s="29"/>
      <c r="D148" s="57"/>
      <c r="E148" s="57"/>
      <c r="F148" s="57"/>
      <c r="G148" s="57"/>
      <c r="H148" s="58"/>
      <c r="I148" s="57"/>
      <c r="J148" s="57"/>
      <c r="K148" s="57"/>
      <c r="L148" s="57"/>
      <c r="M148" s="57"/>
      <c r="N148" s="19"/>
    </row>
    <row r="149" spans="1:14" s="17" customFormat="1" ht="16" customHeight="1" outlineLevel="1" x14ac:dyDescent="0.35">
      <c r="B149" s="239" t="s">
        <v>2</v>
      </c>
      <c r="C149" s="50"/>
      <c r="D149" s="51">
        <v>200</v>
      </c>
      <c r="E149" s="51">
        <v>350</v>
      </c>
      <c r="F149" s="51">
        <v>450</v>
      </c>
      <c r="G149" s="51">
        <v>475</v>
      </c>
      <c r="H149" s="52">
        <v>500</v>
      </c>
      <c r="I149" s="74">
        <f ca="1">IF(I$146&gt;0,I$146*I$19, 0)</f>
        <v>603.79007381319548</v>
      </c>
      <c r="J149" s="74">
        <f ca="1">IF(J$146&gt;0,J$146*J$19, 0)</f>
        <v>700.28942578027454</v>
      </c>
      <c r="K149" s="74">
        <f ca="1">IF(K$146&gt;0,K$146*K$19, 0)</f>
        <v>808.60698631298487</v>
      </c>
      <c r="L149" s="74">
        <f ca="1">IF(L$146&gt;0,L$146*L$19, 0)</f>
        <v>938.84532587366652</v>
      </c>
      <c r="M149" s="74">
        <f ca="1">IF(M$146&gt;0,M$146*M$19, 0)</f>
        <v>1083.935571134984</v>
      </c>
      <c r="N149" s="20"/>
    </row>
    <row r="150" spans="1:14" s="17" customFormat="1" ht="5" customHeight="1" outlineLevel="1" x14ac:dyDescent="0.3">
      <c r="B150" s="239"/>
      <c r="C150" s="50"/>
      <c r="D150" s="66"/>
      <c r="E150" s="66"/>
      <c r="F150" s="66"/>
      <c r="G150" s="66"/>
      <c r="H150" s="67"/>
      <c r="I150" s="73"/>
      <c r="J150" s="73"/>
      <c r="K150" s="73"/>
      <c r="L150" s="73"/>
      <c r="M150" s="73"/>
      <c r="N150" s="19"/>
    </row>
    <row r="151" spans="1:14" s="17" customFormat="1" ht="16" customHeight="1" outlineLevel="1" x14ac:dyDescent="0.3">
      <c r="A151" s="16"/>
      <c r="B151" s="244" t="s">
        <v>17</v>
      </c>
      <c r="C151" s="54"/>
      <c r="D151" s="55">
        <f t="shared" ref="D151:M151" si="77">D$146-D$149</f>
        <v>650</v>
      </c>
      <c r="E151" s="55">
        <f t="shared" si="77"/>
        <v>1235</v>
      </c>
      <c r="F151" s="55">
        <f t="shared" si="77"/>
        <v>1596.25</v>
      </c>
      <c r="G151" s="55">
        <f t="shared" si="77"/>
        <v>1597.7124999999996</v>
      </c>
      <c r="H151" s="56">
        <f t="shared" si="77"/>
        <v>1816.3481250000004</v>
      </c>
      <c r="I151" s="55">
        <f t="shared" ca="1" si="77"/>
        <v>2271.4007538686883</v>
      </c>
      <c r="J151" s="55">
        <f t="shared" ca="1" si="77"/>
        <v>2634.4221255543662</v>
      </c>
      <c r="K151" s="55">
        <f t="shared" ca="1" si="77"/>
        <v>3041.9024723202765</v>
      </c>
      <c r="L151" s="55">
        <f t="shared" ca="1" si="77"/>
        <v>3531.8467020961743</v>
      </c>
      <c r="M151" s="55">
        <f t="shared" ca="1" si="77"/>
        <v>4077.6623866506548</v>
      </c>
      <c r="N151" s="19"/>
    </row>
    <row r="152" spans="1:14" s="17" customFormat="1" ht="16" customHeight="1" outlineLevel="1" x14ac:dyDescent="0.3">
      <c r="A152" s="16"/>
      <c r="B152" s="243" t="s">
        <v>18</v>
      </c>
      <c r="C152" s="13"/>
      <c r="D152" s="14">
        <f t="shared" ref="D152:M152" si="78">D$151/D$126</f>
        <v>0.10833333333333334</v>
      </c>
      <c r="E152" s="14">
        <f t="shared" si="78"/>
        <v>0.16466666666666666</v>
      </c>
      <c r="F152" s="14">
        <f t="shared" si="78"/>
        <v>0.18779411764705883</v>
      </c>
      <c r="G152" s="14">
        <f t="shared" si="78"/>
        <v>0.15216309523809521</v>
      </c>
      <c r="H152" s="15">
        <f t="shared" si="78"/>
        <v>0.15136234375000004</v>
      </c>
      <c r="I152" s="14">
        <f t="shared" ca="1" si="78"/>
        <v>0.16459425752671655</v>
      </c>
      <c r="J152" s="14">
        <f t="shared" ca="1" si="78"/>
        <v>0.16600013393537283</v>
      </c>
      <c r="K152" s="14">
        <f t="shared" ca="1" si="78"/>
        <v>0.16667502108546492</v>
      </c>
      <c r="L152" s="14">
        <f t="shared" ca="1" si="78"/>
        <v>0.16827873457171161</v>
      </c>
      <c r="M152" s="14">
        <f t="shared" ca="1" si="78"/>
        <v>0.16894323942030051</v>
      </c>
      <c r="N152" s="19"/>
    </row>
    <row r="153" spans="1:14" s="17" customFormat="1" ht="14" outlineLevel="1" x14ac:dyDescent="0.3">
      <c r="A153" s="16"/>
      <c r="B153" s="245"/>
      <c r="C153" s="75"/>
      <c r="D153" s="75"/>
      <c r="E153" s="75"/>
      <c r="F153" s="75"/>
      <c r="G153" s="75"/>
      <c r="H153" s="309"/>
      <c r="I153" s="75"/>
      <c r="J153" s="75"/>
      <c r="K153" s="75"/>
      <c r="L153" s="75"/>
      <c r="M153" s="75"/>
      <c r="N153" s="19"/>
    </row>
    <row r="154" spans="1:14" s="17" customFormat="1" ht="16" customHeight="1" outlineLevel="1" x14ac:dyDescent="0.3">
      <c r="A154" s="16"/>
      <c r="B154" s="246" t="s">
        <v>53</v>
      </c>
      <c r="C154" s="119"/>
      <c r="D154" s="213"/>
      <c r="E154" s="213"/>
      <c r="F154" s="213"/>
      <c r="G154" s="213"/>
      <c r="H154" s="308"/>
      <c r="I154" s="120"/>
      <c r="J154" s="120"/>
      <c r="K154" s="120"/>
      <c r="L154" s="120"/>
      <c r="M154" s="121"/>
      <c r="N154" s="19"/>
    </row>
    <row r="155" spans="1:14" s="17" customFormat="1" ht="16" customHeight="1" outlineLevel="1" x14ac:dyDescent="0.3">
      <c r="A155" s="16"/>
      <c r="B155" s="247" t="s">
        <v>17</v>
      </c>
      <c r="C155" s="54"/>
      <c r="D155" s="55">
        <f t="shared" ref="D155:M155" si="79">D$151</f>
        <v>650</v>
      </c>
      <c r="E155" s="55">
        <f t="shared" si="79"/>
        <v>1235</v>
      </c>
      <c r="F155" s="55">
        <f t="shared" si="79"/>
        <v>1596.25</v>
      </c>
      <c r="G155" s="55">
        <f t="shared" si="79"/>
        <v>1597.7124999999996</v>
      </c>
      <c r="H155" s="56">
        <f t="shared" si="79"/>
        <v>1816.3481250000004</v>
      </c>
      <c r="I155" s="55">
        <f t="shared" ca="1" si="79"/>
        <v>2271.4007538686883</v>
      </c>
      <c r="J155" s="55">
        <f t="shared" ca="1" si="79"/>
        <v>2634.4221255543662</v>
      </c>
      <c r="K155" s="55">
        <f t="shared" ca="1" si="79"/>
        <v>3041.9024723202765</v>
      </c>
      <c r="L155" s="55">
        <f t="shared" ca="1" si="79"/>
        <v>3531.8467020961743</v>
      </c>
      <c r="M155" s="83">
        <f t="shared" ca="1" si="79"/>
        <v>4077.6623866506548</v>
      </c>
      <c r="N155" s="19"/>
    </row>
    <row r="156" spans="1:14" s="17" customFormat="1" ht="16" customHeight="1" outlineLevel="1" x14ac:dyDescent="0.3">
      <c r="A156" s="16"/>
      <c r="B156" s="248" t="s">
        <v>29</v>
      </c>
      <c r="C156" s="50"/>
      <c r="D156" s="53">
        <f t="shared" ref="D156:M156" si="80">D$134</f>
        <v>200</v>
      </c>
      <c r="E156" s="53">
        <f t="shared" si="80"/>
        <v>300</v>
      </c>
      <c r="F156" s="53">
        <f t="shared" si="80"/>
        <v>323</v>
      </c>
      <c r="G156" s="53">
        <f t="shared" si="80"/>
        <v>400.00000000000045</v>
      </c>
      <c r="H156" s="76">
        <f t="shared" si="80"/>
        <v>451.99999999999955</v>
      </c>
      <c r="I156" s="53">
        <f t="shared" si="80"/>
        <v>458.33333333333337</v>
      </c>
      <c r="J156" s="53">
        <f t="shared" si="80"/>
        <v>533.33333333333326</v>
      </c>
      <c r="K156" s="53">
        <f t="shared" si="80"/>
        <v>616.66666666666663</v>
      </c>
      <c r="L156" s="53">
        <f t="shared" si="80"/>
        <v>666.66666666666663</v>
      </c>
      <c r="M156" s="77">
        <f t="shared" si="80"/>
        <v>708.33333333333326</v>
      </c>
      <c r="N156" s="19"/>
    </row>
    <row r="157" spans="1:14" s="17" customFormat="1" ht="16" customHeight="1" outlineLevel="1" x14ac:dyDescent="0.3">
      <c r="A157" s="16"/>
      <c r="B157" s="248" t="s">
        <v>33</v>
      </c>
      <c r="C157" s="50"/>
      <c r="D157" s="53">
        <f t="shared" ref="D157:M157" si="81">D$143</f>
        <v>250</v>
      </c>
      <c r="E157" s="53">
        <f t="shared" si="81"/>
        <v>275</v>
      </c>
      <c r="F157" s="53">
        <f t="shared" si="81"/>
        <v>300</v>
      </c>
      <c r="G157" s="53">
        <f t="shared" si="81"/>
        <v>400</v>
      </c>
      <c r="H157" s="76">
        <f t="shared" si="81"/>
        <v>500</v>
      </c>
      <c r="I157" s="53">
        <f t="shared" ca="1" si="81"/>
        <v>356.07618273478204</v>
      </c>
      <c r="J157" s="53">
        <f t="shared" ca="1" si="81"/>
        <v>295.64551064452553</v>
      </c>
      <c r="K157" s="53">
        <f t="shared" ca="1" si="81"/>
        <v>229.81532930944405</v>
      </c>
      <c r="L157" s="53">
        <f t="shared" ca="1" si="81"/>
        <v>159.24110316427146</v>
      </c>
      <c r="M157" s="77">
        <f t="shared" ca="1" si="81"/>
        <v>100.47704510192307</v>
      </c>
      <c r="N157" s="19"/>
    </row>
    <row r="158" spans="1:14" s="17" customFormat="1" ht="16" customHeight="1" outlineLevel="1" x14ac:dyDescent="0.3">
      <c r="A158" s="16"/>
      <c r="B158" s="248" t="s">
        <v>34</v>
      </c>
      <c r="C158" s="50"/>
      <c r="D158" s="53">
        <f t="shared" ref="D158:M158" si="82">D$149</f>
        <v>200</v>
      </c>
      <c r="E158" s="53">
        <f t="shared" si="82"/>
        <v>350</v>
      </c>
      <c r="F158" s="53">
        <f t="shared" si="82"/>
        <v>450</v>
      </c>
      <c r="G158" s="53">
        <f t="shared" si="82"/>
        <v>475</v>
      </c>
      <c r="H158" s="76">
        <f t="shared" si="82"/>
        <v>500</v>
      </c>
      <c r="I158" s="53">
        <f t="shared" ca="1" si="82"/>
        <v>603.79007381319548</v>
      </c>
      <c r="J158" s="53">
        <f t="shared" ca="1" si="82"/>
        <v>700.28942578027454</v>
      </c>
      <c r="K158" s="53">
        <f t="shared" ca="1" si="82"/>
        <v>808.60698631298487</v>
      </c>
      <c r="L158" s="53">
        <f t="shared" ca="1" si="82"/>
        <v>938.84532587366652</v>
      </c>
      <c r="M158" s="77">
        <f t="shared" ca="1" si="82"/>
        <v>1083.935571134984</v>
      </c>
      <c r="N158" s="19"/>
    </row>
    <row r="159" spans="1:14" s="17" customFormat="1" ht="16" customHeight="1" outlineLevel="1" x14ac:dyDescent="0.3">
      <c r="A159" s="16"/>
      <c r="B159" s="249" t="s">
        <v>35</v>
      </c>
      <c r="C159" s="80"/>
      <c r="D159" s="81">
        <f t="shared" ref="D159:M159" si="83">SUM(D155:D158)</f>
        <v>1300</v>
      </c>
      <c r="E159" s="81">
        <f t="shared" si="83"/>
        <v>2160</v>
      </c>
      <c r="F159" s="81">
        <f t="shared" si="83"/>
        <v>2669.25</v>
      </c>
      <c r="G159" s="81">
        <f t="shared" si="83"/>
        <v>2872.7125000000001</v>
      </c>
      <c r="H159" s="82">
        <f t="shared" si="83"/>
        <v>3268.348125</v>
      </c>
      <c r="I159" s="81">
        <f t="shared" ca="1" si="83"/>
        <v>3689.6003437499994</v>
      </c>
      <c r="J159" s="81">
        <f t="shared" ca="1" si="83"/>
        <v>4163.6903953124993</v>
      </c>
      <c r="K159" s="81">
        <f t="shared" ca="1" si="83"/>
        <v>4696.9914546093723</v>
      </c>
      <c r="L159" s="81">
        <f t="shared" ca="1" si="83"/>
        <v>5296.599797800779</v>
      </c>
      <c r="M159" s="82">
        <f t="shared" ca="1" si="83"/>
        <v>5970.4083362208949</v>
      </c>
      <c r="N159" s="19"/>
    </row>
    <row r="160" spans="1:14" s="17" customFormat="1" ht="16" customHeight="1" outlineLevel="1" x14ac:dyDescent="0.3">
      <c r="A160" s="16"/>
      <c r="B160" s="250" t="s">
        <v>36</v>
      </c>
      <c r="C160" s="50"/>
      <c r="D160" s="209">
        <v>0</v>
      </c>
      <c r="E160" s="209">
        <v>0</v>
      </c>
      <c r="F160" s="209">
        <v>0</v>
      </c>
      <c r="G160" s="209">
        <v>0</v>
      </c>
      <c r="H160" s="211">
        <v>0</v>
      </c>
      <c r="I160" s="209">
        <v>0</v>
      </c>
      <c r="J160" s="209">
        <v>0</v>
      </c>
      <c r="K160" s="209">
        <v>0</v>
      </c>
      <c r="L160" s="209">
        <v>0</v>
      </c>
      <c r="M160" s="211">
        <v>0</v>
      </c>
      <c r="N160" s="19"/>
    </row>
    <row r="161" spans="1:15" s="17" customFormat="1" ht="16" customHeight="1" outlineLevel="1" x14ac:dyDescent="0.3">
      <c r="A161" s="16"/>
      <c r="B161" s="250" t="s">
        <v>37</v>
      </c>
      <c r="C161" s="50"/>
      <c r="D161" s="209">
        <v>0</v>
      </c>
      <c r="E161" s="209">
        <v>0</v>
      </c>
      <c r="F161" s="209">
        <v>0</v>
      </c>
      <c r="G161" s="209">
        <v>0</v>
      </c>
      <c r="H161" s="211">
        <v>0</v>
      </c>
      <c r="I161" s="209">
        <v>0</v>
      </c>
      <c r="J161" s="209">
        <v>0</v>
      </c>
      <c r="K161" s="209">
        <v>0</v>
      </c>
      <c r="L161" s="209">
        <v>0</v>
      </c>
      <c r="M161" s="211">
        <v>0</v>
      </c>
      <c r="N161" s="19"/>
    </row>
    <row r="162" spans="1:15" s="17" customFormat="1" ht="16" customHeight="1" outlineLevel="1" x14ac:dyDescent="0.3">
      <c r="A162" s="16"/>
      <c r="B162" s="250" t="s">
        <v>38</v>
      </c>
      <c r="C162" s="50"/>
      <c r="D162" s="209">
        <v>0</v>
      </c>
      <c r="E162" s="209">
        <v>0</v>
      </c>
      <c r="F162" s="209">
        <v>0</v>
      </c>
      <c r="G162" s="209">
        <v>0</v>
      </c>
      <c r="H162" s="211">
        <v>0</v>
      </c>
      <c r="I162" s="209">
        <v>0</v>
      </c>
      <c r="J162" s="209">
        <v>0</v>
      </c>
      <c r="K162" s="209">
        <v>0</v>
      </c>
      <c r="L162" s="209">
        <v>0</v>
      </c>
      <c r="M162" s="211">
        <v>0</v>
      </c>
      <c r="N162" s="19"/>
    </row>
    <row r="163" spans="1:15" s="17" customFormat="1" ht="16" customHeight="1" outlineLevel="1" x14ac:dyDescent="0.3">
      <c r="A163" s="16"/>
      <c r="B163" s="250" t="s">
        <v>39</v>
      </c>
      <c r="C163" s="50"/>
      <c r="D163" s="209">
        <v>0</v>
      </c>
      <c r="E163" s="209">
        <v>0</v>
      </c>
      <c r="F163" s="209">
        <v>0</v>
      </c>
      <c r="G163" s="209">
        <v>0</v>
      </c>
      <c r="H163" s="211">
        <v>0</v>
      </c>
      <c r="I163" s="209">
        <v>0</v>
      </c>
      <c r="J163" s="209">
        <v>0</v>
      </c>
      <c r="K163" s="209">
        <v>0</v>
      </c>
      <c r="L163" s="209">
        <v>0</v>
      </c>
      <c r="M163" s="211">
        <v>0</v>
      </c>
      <c r="N163" s="19"/>
    </row>
    <row r="164" spans="1:15" s="78" customFormat="1" ht="16" customHeight="1" outlineLevel="1" x14ac:dyDescent="0.3">
      <c r="B164" s="251" t="s">
        <v>28</v>
      </c>
      <c r="C164" s="122"/>
      <c r="D164" s="123">
        <f t="shared" ref="D164:M164" si="84">SUM(D$159:D$163)</f>
        <v>1300</v>
      </c>
      <c r="E164" s="123">
        <f t="shared" si="84"/>
        <v>2160</v>
      </c>
      <c r="F164" s="123">
        <f t="shared" si="84"/>
        <v>2669.25</v>
      </c>
      <c r="G164" s="123">
        <f t="shared" si="84"/>
        <v>2872.7125000000001</v>
      </c>
      <c r="H164" s="124">
        <f t="shared" si="84"/>
        <v>3268.348125</v>
      </c>
      <c r="I164" s="123">
        <f t="shared" ca="1" si="84"/>
        <v>3689.6003437499994</v>
      </c>
      <c r="J164" s="123">
        <f t="shared" ca="1" si="84"/>
        <v>4163.6903953124993</v>
      </c>
      <c r="K164" s="123">
        <f t="shared" ca="1" si="84"/>
        <v>4696.9914546093723</v>
      </c>
      <c r="L164" s="123">
        <f t="shared" ca="1" si="84"/>
        <v>5296.599797800779</v>
      </c>
      <c r="M164" s="124">
        <f t="shared" ca="1" si="84"/>
        <v>5970.4083362208949</v>
      </c>
      <c r="N164" s="79"/>
    </row>
    <row r="165" spans="1:15" s="17" customFormat="1" ht="16" customHeight="1" outlineLevel="1" x14ac:dyDescent="0.3">
      <c r="A165" s="16"/>
      <c r="B165" s="252" t="s">
        <v>40</v>
      </c>
      <c r="C165" s="84"/>
      <c r="D165" s="85">
        <f t="shared" ref="D165:M165" si="85">D$164/D$126</f>
        <v>0.21666666666666667</v>
      </c>
      <c r="E165" s="85">
        <f t="shared" si="85"/>
        <v>0.28799999999999998</v>
      </c>
      <c r="F165" s="85">
        <f t="shared" si="85"/>
        <v>0.31402941176470589</v>
      </c>
      <c r="G165" s="85">
        <f t="shared" si="85"/>
        <v>0.27359166666666668</v>
      </c>
      <c r="H165" s="86">
        <f t="shared" si="85"/>
        <v>0.27236234375000001</v>
      </c>
      <c r="I165" s="14">
        <f t="shared" ca="1" si="85"/>
        <v>0.26736234375000001</v>
      </c>
      <c r="J165" s="85">
        <f t="shared" ca="1" si="85"/>
        <v>0.26236234375</v>
      </c>
      <c r="K165" s="85">
        <f t="shared" ca="1" si="85"/>
        <v>0.25736234374999994</v>
      </c>
      <c r="L165" s="85">
        <f t="shared" ca="1" si="85"/>
        <v>0.25236234375</v>
      </c>
      <c r="M165" s="86">
        <f t="shared" ca="1" si="85"/>
        <v>0.24736234374999999</v>
      </c>
      <c r="N165" s="19"/>
    </row>
    <row r="166" spans="1:15" s="75" customFormat="1" ht="14" outlineLevel="1" x14ac:dyDescent="0.3">
      <c r="B166" s="245"/>
      <c r="C166" s="91"/>
      <c r="D166" s="125"/>
      <c r="E166" s="125"/>
      <c r="F166" s="125"/>
      <c r="G166" s="125"/>
      <c r="H166" s="306"/>
      <c r="I166" s="307"/>
      <c r="J166" s="125"/>
      <c r="K166" s="125"/>
      <c r="L166" s="125"/>
      <c r="M166" s="125"/>
      <c r="O166" s="91"/>
    </row>
    <row r="167" spans="1:15" s="4" customFormat="1" ht="5" customHeight="1" outlineLevel="1" collapsed="1" x14ac:dyDescent="0.35">
      <c r="A167" s="1"/>
      <c r="B167" s="9"/>
      <c r="C167" s="10"/>
      <c r="D167" s="10"/>
      <c r="E167" s="10"/>
      <c r="F167" s="10"/>
      <c r="G167" s="10"/>
      <c r="H167" s="10"/>
      <c r="I167" s="10"/>
      <c r="J167" s="10"/>
      <c r="K167" s="10"/>
      <c r="L167" s="10"/>
      <c r="M167" s="10"/>
      <c r="N167" s="8"/>
    </row>
    <row r="168" spans="1:15" s="17" customFormat="1" ht="16" customHeight="1" outlineLevel="1" x14ac:dyDescent="0.3">
      <c r="A168" s="16"/>
      <c r="B168" s="291" t="s">
        <v>136</v>
      </c>
      <c r="C168" s="292"/>
      <c r="D168" s="293"/>
      <c r="E168" s="293"/>
      <c r="F168" s="293"/>
      <c r="G168" s="293"/>
      <c r="H168" s="294"/>
      <c r="I168" s="295"/>
      <c r="J168" s="295"/>
      <c r="K168" s="295"/>
      <c r="L168" s="295"/>
      <c r="M168" s="296"/>
      <c r="N168" s="19"/>
    </row>
    <row r="169" spans="1:15" s="126" customFormat="1" ht="14" outlineLevel="1" x14ac:dyDescent="0.3">
      <c r="B169" s="297" t="s">
        <v>44</v>
      </c>
      <c r="C169" s="283"/>
      <c r="D169" s="284"/>
      <c r="E169" s="284"/>
      <c r="F169" s="284"/>
      <c r="G169" s="284"/>
      <c r="H169" s="304"/>
      <c r="I169" s="284">
        <f ca="1">I$151</f>
        <v>2271.4007538686883</v>
      </c>
      <c r="J169" s="284">
        <f ca="1">J$151</f>
        <v>2634.4221255543662</v>
      </c>
      <c r="K169" s="284">
        <f ca="1">K$151</f>
        <v>3041.9024723202765</v>
      </c>
      <c r="L169" s="284">
        <f ca="1">L$151</f>
        <v>3531.8467020961743</v>
      </c>
      <c r="M169" s="153">
        <f ca="1">M$151</f>
        <v>4077.6623866506548</v>
      </c>
      <c r="O169" s="154"/>
    </row>
    <row r="170" spans="1:15" s="126" customFormat="1" ht="14" outlineLevel="1" x14ac:dyDescent="0.3">
      <c r="B170" s="297" t="s">
        <v>54</v>
      </c>
      <c r="C170" s="283"/>
      <c r="D170" s="285"/>
      <c r="E170" s="285"/>
      <c r="F170" s="285"/>
      <c r="G170" s="285"/>
      <c r="H170" s="212"/>
      <c r="I170" s="285">
        <f>I$134</f>
        <v>458.33333333333337</v>
      </c>
      <c r="J170" s="285">
        <f>J$134</f>
        <v>533.33333333333326</v>
      </c>
      <c r="K170" s="285">
        <f>K$134</f>
        <v>616.66666666666663</v>
      </c>
      <c r="L170" s="285">
        <f>L$134</f>
        <v>666.66666666666663</v>
      </c>
      <c r="M170" s="212">
        <f>M$134</f>
        <v>708.33333333333326</v>
      </c>
      <c r="O170" s="154"/>
    </row>
    <row r="171" spans="1:15" s="75" customFormat="1" ht="14" outlineLevel="1" x14ac:dyDescent="0.3">
      <c r="B171" s="298" t="s">
        <v>139</v>
      </c>
      <c r="C171" s="50"/>
      <c r="D171" s="286"/>
      <c r="E171" s="287"/>
      <c r="F171" s="287"/>
      <c r="G171" s="287"/>
      <c r="H171" s="210"/>
      <c r="I171" s="285">
        <f ca="1">(I$79-$E$72)</f>
        <v>-683.7153960304795</v>
      </c>
      <c r="J171" s="285">
        <f ca="1">(J$79-I$79)</f>
        <v>-744.14606812073544</v>
      </c>
      <c r="K171" s="285">
        <f t="shared" ref="K171:M171" ca="1" si="86">(K$79-J$79)</f>
        <v>-809.97624945581765</v>
      </c>
      <c r="L171" s="285">
        <f t="shared" ca="1" si="86"/>
        <v>-853.10169197296318</v>
      </c>
      <c r="M171" s="212">
        <f t="shared" ca="1" si="86"/>
        <v>-532.64338571932922</v>
      </c>
      <c r="O171" s="91"/>
    </row>
    <row r="172" spans="1:15" s="75" customFormat="1" ht="14" outlineLevel="1" x14ac:dyDescent="0.3">
      <c r="B172" s="298" t="s">
        <v>140</v>
      </c>
      <c r="C172" s="50"/>
      <c r="D172" s="288"/>
      <c r="E172" s="289"/>
      <c r="F172" s="289"/>
      <c r="G172" s="289"/>
      <c r="H172" s="212"/>
      <c r="I172" s="285">
        <f>-I$22</f>
        <v>-500</v>
      </c>
      <c r="J172" s="285">
        <f t="shared" ref="J172:M172" si="87">-J$22</f>
        <v>0</v>
      </c>
      <c r="K172" s="285">
        <f t="shared" si="87"/>
        <v>0</v>
      </c>
      <c r="L172" s="285">
        <f t="shared" si="87"/>
        <v>0</v>
      </c>
      <c r="M172" s="212">
        <f t="shared" si="87"/>
        <v>0</v>
      </c>
      <c r="O172" s="91"/>
    </row>
    <row r="173" spans="1:15" s="75" customFormat="1" ht="14" outlineLevel="1" x14ac:dyDescent="0.3">
      <c r="B173" s="298" t="s">
        <v>137</v>
      </c>
      <c r="C173" s="50"/>
      <c r="D173" s="290"/>
      <c r="E173" s="290"/>
      <c r="F173" s="290"/>
      <c r="G173" s="290"/>
      <c r="H173" s="212"/>
      <c r="I173" s="285">
        <f>-I$31</f>
        <v>-1000</v>
      </c>
      <c r="J173" s="285">
        <f t="shared" ref="J173:M173" si="88">-J$31</f>
        <v>-1000</v>
      </c>
      <c r="K173" s="285">
        <f t="shared" si="88"/>
        <v>-1000</v>
      </c>
      <c r="L173" s="285">
        <f t="shared" si="88"/>
        <v>-500</v>
      </c>
      <c r="M173" s="212">
        <f t="shared" si="88"/>
        <v>-500</v>
      </c>
      <c r="O173" s="91"/>
    </row>
    <row r="174" spans="1:15" s="75" customFormat="1" ht="14" outlineLevel="1" x14ac:dyDescent="0.3">
      <c r="B174" s="298" t="s">
        <v>138</v>
      </c>
      <c r="C174" s="50"/>
      <c r="D174" s="288"/>
      <c r="E174" s="288"/>
      <c r="F174" s="288"/>
      <c r="G174" s="288"/>
      <c r="H174" s="212"/>
      <c r="I174" s="285">
        <f>-I$23</f>
        <v>0</v>
      </c>
      <c r="J174" s="285">
        <f t="shared" ref="J174:M174" si="89">-J$23</f>
        <v>0</v>
      </c>
      <c r="K174" s="285">
        <f t="shared" si="89"/>
        <v>-500</v>
      </c>
      <c r="L174" s="285">
        <f t="shared" si="89"/>
        <v>-1000</v>
      </c>
      <c r="M174" s="212">
        <f t="shared" si="89"/>
        <v>-1000</v>
      </c>
      <c r="O174" s="91"/>
    </row>
    <row r="175" spans="1:15" s="75" customFormat="1" ht="14" outlineLevel="1" x14ac:dyDescent="0.3">
      <c r="B175" s="299" t="s">
        <v>96</v>
      </c>
      <c r="C175" s="80"/>
      <c r="D175" s="81"/>
      <c r="E175" s="81"/>
      <c r="F175" s="81"/>
      <c r="G175" s="81"/>
      <c r="H175" s="82"/>
      <c r="I175" s="81">
        <f t="shared" ref="I175:M175" ca="1" si="90">SUM(I169:I174)</f>
        <v>546.01869117154229</v>
      </c>
      <c r="J175" s="81">
        <f t="shared" ca="1" si="90"/>
        <v>1423.6093907669638</v>
      </c>
      <c r="K175" s="81">
        <f t="shared" ca="1" si="90"/>
        <v>1348.5928895311254</v>
      </c>
      <c r="L175" s="81">
        <f t="shared" ca="1" si="90"/>
        <v>1845.4116767898781</v>
      </c>
      <c r="M175" s="82">
        <f t="shared" ca="1" si="90"/>
        <v>2753.3523342646586</v>
      </c>
      <c r="O175" s="91"/>
    </row>
    <row r="176" spans="1:15" s="75" customFormat="1" ht="14" outlineLevel="1" x14ac:dyDescent="0.3">
      <c r="B176" s="300" t="s">
        <v>45</v>
      </c>
      <c r="C176" s="127"/>
      <c r="D176" s="157"/>
      <c r="E176" s="128"/>
      <c r="F176" s="128"/>
      <c r="G176" s="128"/>
      <c r="H176" s="305"/>
      <c r="I176" s="313">
        <f>$I$24</f>
        <v>2000</v>
      </c>
      <c r="J176" s="309">
        <f t="shared" ref="J176:M176" ca="1" si="91">+I177</f>
        <v>2546.0186911715423</v>
      </c>
      <c r="K176" s="128">
        <f t="shared" ca="1" si="91"/>
        <v>3969.6280819385061</v>
      </c>
      <c r="L176" s="128">
        <f t="shared" ca="1" si="91"/>
        <v>5318.220971469631</v>
      </c>
      <c r="M176" s="156">
        <f t="shared" ca="1" si="91"/>
        <v>7163.6326482595086</v>
      </c>
      <c r="O176" s="91"/>
    </row>
    <row r="177" spans="1:16" s="75" customFormat="1" ht="14" outlineLevel="1" x14ac:dyDescent="0.3">
      <c r="B177" s="291" t="s">
        <v>46</v>
      </c>
      <c r="C177" s="292"/>
      <c r="D177" s="301"/>
      <c r="E177" s="301"/>
      <c r="F177" s="301"/>
      <c r="G177" s="301"/>
      <c r="H177" s="302"/>
      <c r="I177" s="301">
        <f ca="1">SUM(I175:I176)</f>
        <v>2546.0186911715423</v>
      </c>
      <c r="J177" s="310">
        <f t="shared" ref="J177:M177" ca="1" si="92">SUM(J175:J176)</f>
        <v>3969.6280819385061</v>
      </c>
      <c r="K177" s="301">
        <f t="shared" ca="1" si="92"/>
        <v>5318.220971469631</v>
      </c>
      <c r="L177" s="301">
        <f t="shared" ca="1" si="92"/>
        <v>7163.6326482595086</v>
      </c>
      <c r="M177" s="302">
        <f t="shared" ca="1" si="92"/>
        <v>9916.9849825241672</v>
      </c>
      <c r="O177" s="91"/>
    </row>
    <row r="178" spans="1:16" x14ac:dyDescent="0.35">
      <c r="C178" s="3"/>
      <c r="D178" s="89"/>
      <c r="E178" s="89"/>
      <c r="F178" s="89"/>
      <c r="G178" s="89"/>
      <c r="H178" s="89"/>
      <c r="O178" s="3"/>
      <c r="P178" s="2"/>
    </row>
    <row r="179" spans="1:16" x14ac:dyDescent="0.35">
      <c r="B179" s="27" t="s">
        <v>15</v>
      </c>
    </row>
    <row r="180" spans="1:16" x14ac:dyDescent="0.35">
      <c r="B180" s="27"/>
    </row>
    <row r="181" spans="1:16" s="4" customFormat="1" x14ac:dyDescent="0.35">
      <c r="A181" s="1"/>
      <c r="B181" s="27" t="s">
        <v>12</v>
      </c>
      <c r="C181" s="2"/>
      <c r="D181" s="2"/>
      <c r="E181" s="2"/>
      <c r="F181" s="2"/>
      <c r="G181" s="2"/>
      <c r="H181" s="2"/>
      <c r="I181" s="2"/>
      <c r="J181" s="2"/>
      <c r="K181" s="2"/>
      <c r="L181" s="2"/>
      <c r="M181" s="2"/>
      <c r="N181" s="8"/>
    </row>
    <row r="182" spans="1:16" s="4" customFormat="1" x14ac:dyDescent="0.35">
      <c r="A182" s="1"/>
      <c r="B182" s="2"/>
      <c r="C182" s="2"/>
      <c r="D182" s="2"/>
      <c r="E182" s="2"/>
      <c r="F182" s="2"/>
      <c r="G182" s="2"/>
      <c r="H182" s="2"/>
      <c r="I182" s="2"/>
      <c r="J182" s="2"/>
      <c r="K182" s="2"/>
      <c r="L182" s="2"/>
      <c r="M182" s="2"/>
      <c r="N182" s="8"/>
    </row>
    <row r="183" spans="1:16" s="4" customFormat="1" x14ac:dyDescent="0.35">
      <c r="A183" s="1"/>
      <c r="B183" s="2"/>
      <c r="C183" s="2"/>
      <c r="D183" s="2"/>
      <c r="E183" s="2"/>
      <c r="F183" s="2"/>
      <c r="G183" s="2"/>
      <c r="H183" s="2"/>
      <c r="I183" s="2"/>
      <c r="J183" s="2"/>
      <c r="K183" s="2"/>
      <c r="L183" s="2"/>
      <c r="M183" s="2"/>
      <c r="N183" s="8"/>
    </row>
    <row r="184" spans="1:16" s="4" customFormat="1" x14ac:dyDescent="0.35">
      <c r="A184" s="1"/>
      <c r="B184" s="2"/>
      <c r="C184" s="2"/>
      <c r="D184" s="2"/>
      <c r="E184" s="2"/>
      <c r="F184" s="2"/>
      <c r="G184" s="2"/>
      <c r="H184" s="2"/>
      <c r="I184" s="2"/>
      <c r="J184" s="2"/>
      <c r="K184" s="2"/>
      <c r="L184" s="2"/>
      <c r="M184" s="2"/>
      <c r="N184" s="8"/>
    </row>
    <row r="185" spans="1:16" s="4" customFormat="1" x14ac:dyDescent="0.35">
      <c r="A185" s="1"/>
      <c r="B185" s="2"/>
      <c r="C185" s="2"/>
      <c r="D185" s="2"/>
      <c r="E185" s="2"/>
      <c r="F185" s="2"/>
      <c r="G185" s="2"/>
      <c r="H185" s="2"/>
      <c r="I185" s="2"/>
      <c r="J185" s="2"/>
      <c r="K185" s="2"/>
      <c r="L185" s="2"/>
      <c r="M185" s="2"/>
      <c r="N185" s="8"/>
    </row>
  </sheetData>
  <pageMargins left="0.70866141732283472" right="0.70866141732283472" top="0.74803149606299213" bottom="0.74803149606299213" header="0.31496062992125984" footer="0.31496062992125984"/>
  <pageSetup scale="53" fitToHeight="0" orientation="landscape" r:id="rId1"/>
  <rowBreaks count="1" manualBreakCount="1">
    <brk id="17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Simple Operating Model</vt:lpstr>
      <vt:lpstr>Cover!Print_Area</vt:lpstr>
      <vt:lpstr>'Simple Operating Model'!Print_Area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Outsource Function</dc:creator>
  <cp:lastModifiedBy>Mitch Doran</cp:lastModifiedBy>
  <cp:lastPrinted>2024-09-27T20:21:25Z</cp:lastPrinted>
  <dcterms:created xsi:type="dcterms:W3CDTF">2014-11-08T22:00:02Z</dcterms:created>
  <dcterms:modified xsi:type="dcterms:W3CDTF">2024-09-27T20:21:42Z</dcterms:modified>
</cp:coreProperties>
</file>